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현재_통합_문서" hidePivotFieldList="1"/>
  <mc:AlternateContent xmlns:mc="http://schemas.openxmlformats.org/markup-compatibility/2006">
    <mc:Choice Requires="x15">
      <x15ac:absPath xmlns:x15ac="http://schemas.microsoft.com/office/spreadsheetml/2010/11/ac" url="\\Cnsec\b-성장지원팀\4. 경영지원 플랫폼 구축\서식자료\"/>
    </mc:Choice>
  </mc:AlternateContent>
  <xr:revisionPtr revIDLastSave="0" documentId="13_ncr:1_{D12D2A69-5AFD-4714-9D59-BBFBB420D0F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ome" sheetId="2" r:id="rId1"/>
    <sheet name="Data" sheetId="4" r:id="rId2"/>
    <sheet name="Dashboard" sheetId="1" r:id="rId3"/>
    <sheet name="option" sheetId="3" state="veryHidden" r:id="rId4"/>
  </sheets>
  <definedNames>
    <definedName name="_xlnm.Print_Area" localSheetId="2">Dashboard!$A$1:$W$41</definedName>
    <definedName name="_xlnm.Print_Area" localSheetId="1">Data!$A$1:$L$27</definedName>
    <definedName name="_xlnm.Print_Area" localSheetId="0">표1[#All]</definedName>
    <definedName name="_xlnm.Print_Titles" localSheetId="0">Home!$4:$5</definedName>
    <definedName name="수입">표2[수입과목]</definedName>
    <definedName name="지출">표3[지출과목]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3" l="1"/>
  <c r="F19" i="3"/>
  <c r="L11" i="1"/>
  <c r="D19" i="3"/>
  <c r="B19" i="3" s="1"/>
  <c r="D42" i="3" l="1"/>
  <c r="C37" i="3"/>
  <c r="C41" i="3"/>
  <c r="C21" i="3"/>
  <c r="D35" i="3"/>
  <c r="C36" i="3"/>
  <c r="D40" i="3"/>
  <c r="C43" i="3"/>
  <c r="D36" i="3"/>
  <c r="D41" i="3"/>
  <c r="C33" i="3"/>
  <c r="C39" i="3"/>
  <c r="C44" i="3"/>
  <c r="D37" i="3"/>
  <c r="D43" i="3"/>
  <c r="C35" i="3"/>
  <c r="C40" i="3"/>
  <c r="D33" i="3"/>
  <c r="D39" i="3"/>
  <c r="D44" i="3"/>
  <c r="C34" i="3"/>
  <c r="C38" i="3"/>
  <c r="C42" i="3"/>
  <c r="E42" i="3" s="1"/>
  <c r="D34" i="3"/>
  <c r="D38" i="3"/>
  <c r="C31" i="3"/>
  <c r="D25" i="3"/>
  <c r="D26" i="3"/>
  <c r="D21" i="3"/>
  <c r="D29" i="3"/>
  <c r="D22" i="3"/>
  <c r="D30" i="3"/>
  <c r="D23" i="3"/>
  <c r="D27" i="3"/>
  <c r="D31" i="3"/>
  <c r="D24" i="3"/>
  <c r="D28" i="3"/>
  <c r="D32" i="3"/>
  <c r="C24" i="3"/>
  <c r="C28" i="3"/>
  <c r="C32" i="3"/>
  <c r="C25" i="3"/>
  <c r="C29" i="3"/>
  <c r="C22" i="3"/>
  <c r="C26" i="3"/>
  <c r="C30" i="3"/>
  <c r="C23" i="3"/>
  <c r="C27" i="3"/>
  <c r="E27" i="3" l="1"/>
  <c r="E40" i="3"/>
  <c r="E36" i="3"/>
  <c r="E41" i="3"/>
  <c r="E29" i="3"/>
  <c r="E37" i="3"/>
  <c r="E22" i="3"/>
  <c r="E35" i="3"/>
  <c r="E31" i="3"/>
  <c r="E43" i="3"/>
  <c r="E44" i="3"/>
  <c r="E39" i="3"/>
  <c r="E25" i="3"/>
  <c r="E33" i="3"/>
  <c r="E24" i="3"/>
  <c r="E30" i="3"/>
  <c r="E38" i="3"/>
  <c r="E26" i="3"/>
  <c r="E34" i="3"/>
  <c r="E21" i="3"/>
  <c r="E32" i="3"/>
  <c r="E23" i="3"/>
  <c r="E28" i="3"/>
  <c r="I23" i="4" l="1"/>
  <c r="J23" i="4" s="1"/>
  <c r="I22" i="4"/>
  <c r="J22" i="4" s="1"/>
  <c r="I21" i="4"/>
  <c r="J21" i="4" s="1"/>
  <c r="I20" i="4"/>
  <c r="J20" i="4" s="1"/>
  <c r="I19" i="4"/>
  <c r="J19" i="4" s="1"/>
  <c r="I18" i="4"/>
  <c r="J18" i="4" s="1"/>
  <c r="I13" i="4"/>
  <c r="J13" i="4" s="1"/>
  <c r="I12" i="4"/>
  <c r="J12" i="4" s="1"/>
  <c r="I11" i="4"/>
  <c r="J11" i="4" s="1"/>
  <c r="I10" i="4"/>
  <c r="J10" i="4" s="1"/>
  <c r="I9" i="4"/>
  <c r="J9" i="4" s="1"/>
  <c r="I8" i="4"/>
  <c r="J8" i="4" s="1"/>
  <c r="D23" i="4" l="1"/>
  <c r="D22" i="4"/>
  <c r="D21" i="4"/>
  <c r="D20" i="4"/>
  <c r="D19" i="4"/>
  <c r="D18" i="4"/>
  <c r="D17" i="4"/>
  <c r="D16" i="4"/>
  <c r="D15" i="4"/>
  <c r="D14" i="4"/>
  <c r="D13" i="4"/>
  <c r="D12" i="4"/>
  <c r="C23" i="4"/>
  <c r="C22" i="4"/>
  <c r="C21" i="4"/>
  <c r="C20" i="4"/>
  <c r="C19" i="4"/>
  <c r="C18" i="4"/>
  <c r="C17" i="4"/>
  <c r="C16" i="4"/>
  <c r="C15" i="4"/>
  <c r="C14" i="4"/>
  <c r="C13" i="4"/>
  <c r="C12" i="4"/>
  <c r="I24" i="4"/>
  <c r="I14" i="4"/>
  <c r="E19" i="4" l="1"/>
  <c r="E23" i="4"/>
  <c r="E17" i="4"/>
  <c r="E21" i="4"/>
  <c r="E18" i="4"/>
  <c r="E22" i="4"/>
  <c r="D24" i="4"/>
  <c r="C24" i="4"/>
  <c r="E15" i="4"/>
  <c r="E20" i="4"/>
  <c r="E13" i="4"/>
  <c r="E12" i="4"/>
  <c r="E16" i="4"/>
  <c r="E14" i="4"/>
  <c r="E24" i="4" l="1"/>
  <c r="C8" i="3" l="1"/>
  <c r="D8" i="3" s="1"/>
  <c r="C7" i="3"/>
  <c r="D7" i="3" s="1"/>
  <c r="C6" i="3"/>
  <c r="D6" i="3" s="1"/>
  <c r="C5" i="3"/>
  <c r="D5" i="3" s="1"/>
  <c r="C4" i="3"/>
  <c r="D4" i="3" s="1"/>
  <c r="C3" i="3"/>
  <c r="D3" i="3" s="1"/>
  <c r="C2" i="3"/>
  <c r="D2" i="3" s="1"/>
  <c r="A8" i="3"/>
  <c r="B8" i="3" s="1"/>
  <c r="A7" i="3"/>
  <c r="B7" i="3" s="1"/>
  <c r="A6" i="3"/>
  <c r="B6" i="3" s="1"/>
  <c r="A5" i="3"/>
  <c r="B5" i="3" s="1"/>
  <c r="A4" i="3"/>
  <c r="B4" i="3" s="1"/>
  <c r="A3" i="3"/>
  <c r="B3" i="3" s="1"/>
  <c r="A2" i="3"/>
  <c r="B2" i="3" s="1"/>
  <c r="E3" i="3" l="1"/>
  <c r="F3" i="3" s="1"/>
  <c r="G5" i="3"/>
  <c r="H5" i="3" s="1"/>
  <c r="E8" i="3"/>
  <c r="F8" i="3" s="1"/>
  <c r="G2" i="3"/>
  <c r="D12" i="3"/>
  <c r="G6" i="3"/>
  <c r="H6" i="3" s="1"/>
  <c r="E4" i="3"/>
  <c r="F4" i="3" s="1"/>
  <c r="E5" i="3"/>
  <c r="F5" i="3" s="1"/>
  <c r="G3" i="3"/>
  <c r="H3" i="3" s="1"/>
  <c r="G7" i="3"/>
  <c r="H7" i="3" s="1"/>
  <c r="E7" i="3"/>
  <c r="F7" i="3" s="1"/>
  <c r="C12" i="3"/>
  <c r="E2" i="3"/>
  <c r="E6" i="3"/>
  <c r="F6" i="3" s="1"/>
  <c r="G4" i="3"/>
  <c r="H4" i="3" s="1"/>
  <c r="G8" i="3"/>
  <c r="H8" i="3" s="1"/>
  <c r="E12" i="3" l="1"/>
  <c r="B12" i="3"/>
  <c r="B13" i="3" s="1"/>
  <c r="H2" i="3"/>
  <c r="A12" i="3"/>
  <c r="A13" i="3" s="1"/>
  <c r="F2" i="3"/>
  <c r="A21" i="3"/>
  <c r="D56" i="3"/>
  <c r="A53" i="3"/>
  <c r="A49" i="3"/>
  <c r="A33" i="3"/>
  <c r="D52" i="3" l="1"/>
  <c r="C51" i="3"/>
  <c r="D55" i="3"/>
  <c r="D51" i="3"/>
  <c r="C56" i="3"/>
  <c r="E56" i="3" s="1"/>
  <c r="C55" i="3"/>
  <c r="D53" i="3"/>
  <c r="D54" i="3"/>
  <c r="D49" i="3"/>
  <c r="C54" i="3"/>
  <c r="C50" i="3"/>
  <c r="C49" i="3"/>
  <c r="D50" i="3"/>
  <c r="C53" i="3"/>
  <c r="C52" i="3"/>
  <c r="D45" i="3"/>
  <c r="C45" i="3"/>
  <c r="F57" i="3"/>
  <c r="E49" i="3" l="1"/>
  <c r="E52" i="3"/>
  <c r="E53" i="3"/>
  <c r="E55" i="3"/>
  <c r="E51" i="3"/>
  <c r="D57" i="3"/>
  <c r="E54" i="3"/>
  <c r="E50" i="3"/>
  <c r="C57" i="3"/>
  <c r="E45" i="3"/>
  <c r="E57" i="3" l="1"/>
</calcChain>
</file>

<file path=xl/sharedStrings.xml><?xml version="1.0" encoding="utf-8"?>
<sst xmlns="http://schemas.openxmlformats.org/spreadsheetml/2006/main" count="199" uniqueCount="117">
  <si>
    <t>합계</t>
    <phoneticPr fontId="1" type="noConversion"/>
  </si>
  <si>
    <t>연도</t>
    <phoneticPr fontId="1" type="noConversion"/>
  </si>
  <si>
    <t>연도코드</t>
    <phoneticPr fontId="1" type="noConversion"/>
  </si>
  <si>
    <t>전년도</t>
    <phoneticPr fontId="1" type="noConversion"/>
  </si>
  <si>
    <t>금년도</t>
    <phoneticPr fontId="1" type="noConversion"/>
  </si>
  <si>
    <t>연도</t>
    <phoneticPr fontId="1" type="noConversion"/>
  </si>
  <si>
    <t>월</t>
    <phoneticPr fontId="1" type="noConversion"/>
  </si>
  <si>
    <t>1/4분기</t>
    <phoneticPr fontId="1" type="noConversion"/>
  </si>
  <si>
    <t>2/4분기</t>
    <phoneticPr fontId="1" type="noConversion"/>
  </si>
  <si>
    <t>3/4분기</t>
    <phoneticPr fontId="1" type="noConversion"/>
  </si>
  <si>
    <t>4/4분기</t>
    <phoneticPr fontId="1" type="noConversion"/>
  </si>
  <si>
    <t>1/4분기</t>
    <phoneticPr fontId="1" type="noConversion"/>
  </si>
  <si>
    <t>2/4분기</t>
    <phoneticPr fontId="1" type="noConversion"/>
  </si>
  <si>
    <t>3/4분기</t>
    <phoneticPr fontId="1" type="noConversion"/>
  </si>
  <si>
    <t>4/4분기</t>
    <phoneticPr fontId="1" type="noConversion"/>
  </si>
  <si>
    <t>적요</t>
    <phoneticPr fontId="1" type="noConversion"/>
  </si>
  <si>
    <t>비고</t>
    <phoneticPr fontId="1" type="noConversion"/>
  </si>
  <si>
    <t>일자</t>
    <phoneticPr fontId="1" type="noConversion"/>
  </si>
  <si>
    <t>계정과목</t>
    <phoneticPr fontId="1" type="noConversion"/>
  </si>
  <si>
    <t>임대수입</t>
  </si>
  <si>
    <t>이자수입</t>
  </si>
  <si>
    <t>식대</t>
  </si>
  <si>
    <t>비품구입</t>
  </si>
  <si>
    <t>수입과목</t>
    <phoneticPr fontId="1" type="noConversion"/>
  </si>
  <si>
    <t>지출과목</t>
    <phoneticPr fontId="1" type="noConversion"/>
  </si>
  <si>
    <t>구분</t>
    <phoneticPr fontId="1" type="noConversion"/>
  </si>
  <si>
    <t>수입</t>
  </si>
  <si>
    <t>지출</t>
  </si>
  <si>
    <t>금액</t>
    <phoneticPr fontId="1" type="noConversion"/>
  </si>
  <si>
    <t>수입과목</t>
    <phoneticPr fontId="1" type="noConversion"/>
  </si>
  <si>
    <t>금액</t>
    <phoneticPr fontId="1" type="noConversion"/>
  </si>
  <si>
    <t>지출과목</t>
    <phoneticPr fontId="1" type="noConversion"/>
  </si>
  <si>
    <t>금액</t>
    <phoneticPr fontId="1" type="noConversion"/>
  </si>
  <si>
    <t>수입액</t>
    <phoneticPr fontId="1" type="noConversion"/>
  </si>
  <si>
    <t>지출액</t>
    <phoneticPr fontId="1" type="noConversion"/>
  </si>
  <si>
    <t>합계</t>
    <phoneticPr fontId="1" type="noConversion"/>
  </si>
  <si>
    <t>수입액</t>
    <phoneticPr fontId="1" type="noConversion"/>
  </si>
  <si>
    <t>지출액</t>
    <phoneticPr fontId="1" type="noConversion"/>
  </si>
  <si>
    <t>합계</t>
    <phoneticPr fontId="1" type="noConversion"/>
  </si>
  <si>
    <t>수입순위</t>
    <phoneticPr fontId="1" type="noConversion"/>
  </si>
  <si>
    <t>지출순위</t>
    <phoneticPr fontId="1" type="noConversion"/>
  </si>
  <si>
    <t>최고수입과목</t>
    <phoneticPr fontId="1" type="noConversion"/>
  </si>
  <si>
    <t>최고지출과목</t>
    <phoneticPr fontId="1" type="noConversion"/>
  </si>
  <si>
    <t>수입합계</t>
    <phoneticPr fontId="1" type="noConversion"/>
  </si>
  <si>
    <t>지출합계</t>
    <phoneticPr fontId="1" type="noConversion"/>
  </si>
  <si>
    <t>차액</t>
    <phoneticPr fontId="1" type="noConversion"/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</si>
  <si>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_3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</si>
  <si>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_4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</si>
  <si>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_5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</si>
  <si>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_6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</si>
  <si>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_7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</si>
  <si>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_8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</si>
  <si>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_9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</si>
  <si>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_10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</si>
  <si>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_11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</si>
  <si>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_12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</si>
  <si>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_13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</si>
  <si>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_14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</si>
  <si>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_15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</si>
  <si>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_16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</si>
  <si>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_17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</si>
  <si>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_18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</si>
  <si>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_19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</si>
  <si>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_20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</si>
  <si>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_21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</si>
  <si>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_22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</si>
  <si>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_23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</si>
  <si>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_24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</si>
  <si>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_25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</si>
  <si>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_26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</si>
  <si>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_27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</si>
  <si>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_28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</si>
  <si>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_29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</si>
  <si>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_30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</si>
  <si>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_31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</si>
  <si>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_32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</si>
  <si>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_33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</si>
  <si>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_34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</si>
  <si>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_35</t>
    </r>
    <r>
      <rPr>
        <sz val="10"/>
        <color theme="1"/>
        <rFont val="맑은 고딕"/>
        <family val="2"/>
        <charset val="129"/>
      </rPr>
      <t/>
    </r>
  </si>
  <si>
    <r>
      <rPr>
        <sz val="9"/>
        <color theme="1" tint="0.499984740745262"/>
        <rFont val="돋움"/>
        <family val="3"/>
        <charset val="129"/>
      </rPr>
      <t>적요</t>
    </r>
    <r>
      <rPr>
        <sz val="9"/>
        <color theme="1" tint="0.499984740745262"/>
        <rFont val="Verdana"/>
        <family val="2"/>
      </rPr>
      <t>_36</t>
    </r>
    <r>
      <rPr>
        <sz val="10"/>
        <color theme="1"/>
        <rFont val="맑은 고딕"/>
        <family val="2"/>
        <charset val="129"/>
      </rPr>
      <t/>
    </r>
  </si>
  <si>
    <t>수입/지출내역 입력</t>
    <phoneticPr fontId="1" type="noConversion"/>
  </si>
  <si>
    <t>연도</t>
    <phoneticPr fontId="1" type="noConversion"/>
  </si>
  <si>
    <t>구분</t>
    <phoneticPr fontId="1" type="noConversion"/>
  </si>
  <si>
    <t>월</t>
    <phoneticPr fontId="1" type="noConversion"/>
  </si>
  <si>
    <t>합계</t>
    <phoneticPr fontId="1" type="noConversion"/>
  </si>
  <si>
    <t>금액</t>
    <phoneticPr fontId="1" type="noConversion"/>
  </si>
  <si>
    <t>월별 수입 및 지출 현황</t>
    <phoneticPr fontId="1" type="noConversion"/>
  </si>
  <si>
    <t>계정과목</t>
    <phoneticPr fontId="1" type="noConversion"/>
  </si>
  <si>
    <t>수입액</t>
    <phoneticPr fontId="1" type="noConversion"/>
  </si>
  <si>
    <t>합계</t>
    <phoneticPr fontId="1" type="noConversion"/>
  </si>
  <si>
    <t>ⓛ 검색조건</t>
    <phoneticPr fontId="1" type="noConversion"/>
  </si>
  <si>
    <t>② 수입과목별 금액 현황</t>
    <phoneticPr fontId="1" type="noConversion"/>
  </si>
  <si>
    <t>③ 지출과목별 금액 현황</t>
    <phoneticPr fontId="1" type="noConversion"/>
  </si>
  <si>
    <t>기타수입1</t>
  </si>
  <si>
    <t>기타수입1</t>
    <phoneticPr fontId="1" type="noConversion"/>
  </si>
  <si>
    <t>기타수입2</t>
  </si>
  <si>
    <t>기타수입2</t>
    <phoneticPr fontId="1" type="noConversion"/>
  </si>
  <si>
    <t>수수료</t>
  </si>
  <si>
    <t>수수료</t>
    <phoneticPr fontId="1" type="noConversion"/>
  </si>
  <si>
    <t>기타지출1</t>
  </si>
  <si>
    <t>기타지출1</t>
    <phoneticPr fontId="1" type="noConversion"/>
  </si>
  <si>
    <t>기타지출2</t>
  </si>
  <si>
    <t>기타지출2</t>
    <phoneticPr fontId="1" type="noConversion"/>
  </si>
  <si>
    <t>매입비용</t>
  </si>
  <si>
    <t>매입비용</t>
    <phoneticPr fontId="1" type="noConversion"/>
  </si>
  <si>
    <t>매출수입</t>
  </si>
  <si>
    <t>매출수입</t>
    <phoneticPr fontId="1" type="noConversion"/>
  </si>
  <si>
    <t>수수료</t>
    <phoneticPr fontId="1" type="noConversion"/>
  </si>
  <si>
    <t>지출과목</t>
    <phoneticPr fontId="1" type="noConversion"/>
  </si>
  <si>
    <t>수입비율</t>
    <phoneticPr fontId="1" type="noConversion"/>
  </si>
  <si>
    <t>지출비율</t>
    <phoneticPr fontId="1" type="noConversion"/>
  </si>
  <si>
    <t>※ 해당 현황은 번호(①, ②, ③, ④)에 맞춰 대시보드에 반영됩니다.</t>
    <phoneticPr fontId="1" type="noConversion"/>
  </si>
  <si>
    <t>구분</t>
    <phoneticPr fontId="1" type="noConversion"/>
  </si>
  <si>
    <t>비고</t>
    <phoneticPr fontId="1" type="noConversion"/>
  </si>
  <si>
    <t>비고</t>
    <phoneticPr fontId="1" type="noConversion"/>
  </si>
  <si>
    <t>일반 회계장부</t>
  </si>
  <si>
    <t>일반 회계장부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</si>
</sst>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176" formatCode="#,##0_ ;[Red]\-#,##0\ "/>
    <numFmt numFmtId="177" formatCode="General&quot;월&quot;"/>
    <numFmt numFmtId="178" formatCode="General&quot;년&quot;"/>
    <numFmt numFmtId="179" formatCode="0.0%"/>
  </numFmts>
  <fonts count="35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</font>
    <font>
      <b/>
      <sz val="9"/>
      <color theme="1" tint="0.34998626667073579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9"/>
      <color theme="1" tint="0.499984740745262"/>
      <name val="Verdana"/>
      <family val="2"/>
    </font>
    <font>
      <b/>
      <sz val="16"/>
      <color rgb="FFF36D70"/>
      <name val="맑은 고딕"/>
      <family val="3"/>
      <charset val="129"/>
    </font>
    <font>
      <b/>
      <sz val="15"/>
      <color rgb="FFF36D70"/>
      <name val="맑은 고딕"/>
      <family val="3"/>
      <charset val="129"/>
    </font>
    <font>
      <sz val="9"/>
      <color theme="1"/>
      <name val="맑은 고딕"/>
      <family val="2"/>
      <charset val="129"/>
    </font>
    <font>
      <sz val="9"/>
      <color theme="1" tint="0.499984740745262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theme="1"/>
      <name val="Verdana"/>
      <family val="2"/>
    </font>
    <font>
      <b/>
      <sz val="20"/>
      <color theme="4"/>
      <name val="맑은 고딕"/>
      <family val="3"/>
      <charset val="129"/>
    </font>
    <font>
      <sz val="9"/>
      <color theme="1" tint="0.499984740745262"/>
      <name val="돋움"/>
      <family val="3"/>
      <charset val="129"/>
    </font>
    <font>
      <b/>
      <sz val="13"/>
      <color theme="4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0"/>
      <color theme="1" tint="0.249977111117893"/>
      <name val="맑은 고딕"/>
      <family val="3"/>
      <charset val="129"/>
    </font>
    <font>
      <b/>
      <sz val="9"/>
      <color theme="1" tint="0.249977111117893"/>
      <name val="맑은 고딕"/>
      <family val="3"/>
      <charset val="129"/>
    </font>
    <font>
      <b/>
      <sz val="9"/>
      <color theme="0" tint="-0.499984740745262"/>
      <name val="맑은 고딕"/>
      <family val="3"/>
      <charset val="129"/>
    </font>
    <font>
      <sz val="9"/>
      <color theme="1" tint="0.249977111117893"/>
      <name val="Verdana"/>
      <family val="2"/>
    </font>
    <font>
      <b/>
      <sz val="9"/>
      <color theme="1" tint="0.249977111117893"/>
      <name val="Verdana"/>
      <family val="2"/>
    </font>
    <font>
      <sz val="9"/>
      <color theme="0" tint="-0.499984740745262"/>
      <name val="Verdana"/>
      <family val="2"/>
    </font>
    <font>
      <sz val="10"/>
      <color theme="1"/>
      <name val="맑은 고딕"/>
      <family val="2"/>
      <charset val="129"/>
    </font>
    <font>
      <b/>
      <sz val="11"/>
      <color theme="4" tint="-0.249977111117893"/>
      <name val="맑은 고딕"/>
      <family val="3"/>
      <charset val="129"/>
    </font>
    <font>
      <b/>
      <sz val="13"/>
      <color theme="0"/>
      <name val="맑은 고딕"/>
      <family val="3"/>
      <charset val="129"/>
    </font>
    <font>
      <b/>
      <sz val="11"/>
      <color rgb="FF732FB7"/>
      <name val="맑은 고딕"/>
      <family val="3"/>
      <charset val="129"/>
    </font>
    <font>
      <b/>
      <sz val="13"/>
      <color theme="0"/>
      <name val="Verdana"/>
      <family val="2"/>
    </font>
    <font>
      <b/>
      <sz val="9"/>
      <color theme="0"/>
      <name val="맑은 고딕"/>
      <family val="3"/>
      <charset val="129"/>
    </font>
    <font>
      <b/>
      <sz val="10"/>
      <color theme="1" tint="0.249977111117893"/>
      <name val="Verdana"/>
      <family val="2"/>
    </font>
    <font>
      <sz val="9"/>
      <color theme="1" tint="0.34998626667073579"/>
      <name val="맑은 고딕"/>
      <family val="3"/>
      <charset val="129"/>
    </font>
    <font>
      <sz val="10"/>
      <color theme="1" tint="0.34998626667073579"/>
      <name val="맑은 고딕"/>
      <family val="3"/>
      <charset val="129"/>
    </font>
    <font>
      <b/>
      <sz val="11"/>
      <color theme="4"/>
      <name val="맑은 고딕"/>
      <family val="3"/>
      <charset val="129"/>
    </font>
    <font>
      <b/>
      <sz val="20"/>
      <color theme="3"/>
      <name val="맑은 고딕"/>
      <family val="3"/>
      <charset val="129"/>
    </font>
    <font>
      <b/>
      <sz val="15"/>
      <color theme="3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5"/>
      </top>
      <bottom style="thin">
        <color theme="5"/>
      </bottom>
      <diagonal/>
    </border>
    <border>
      <left style="thin">
        <color theme="0" tint="-0.24994659260841701"/>
      </left>
      <right/>
      <top style="thin">
        <color theme="5"/>
      </top>
      <bottom style="thin">
        <color theme="5"/>
      </bottom>
      <diagonal/>
    </border>
    <border>
      <left/>
      <right style="thin">
        <color theme="0" tint="-0.24994659260841701"/>
      </right>
      <top style="thin">
        <color theme="5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5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5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5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5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5"/>
      </top>
      <bottom style="thin">
        <color theme="5"/>
      </bottom>
      <diagonal/>
    </border>
    <border>
      <left/>
      <right style="thin">
        <color theme="0" tint="-0.24994659260841701"/>
      </right>
      <top style="double">
        <color theme="5"/>
      </top>
      <bottom style="thin">
        <color theme="5"/>
      </bottom>
      <diagonal/>
    </border>
    <border>
      <left style="thin">
        <color theme="0" tint="-0.24994659260841701"/>
      </left>
      <right/>
      <top style="double">
        <color theme="5"/>
      </top>
      <bottom style="thin">
        <color theme="5"/>
      </bottom>
      <diagonal/>
    </border>
    <border>
      <left style="thin">
        <color theme="0" tint="-0.24994659260841701"/>
      </left>
      <right style="thin">
        <color theme="0" tint="-0.24994659260841701"/>
      </right>
      <top style="double">
        <color theme="5"/>
      </top>
      <bottom style="thin">
        <color theme="5"/>
      </bottom>
      <diagonal/>
    </border>
    <border>
      <left/>
      <right/>
      <top/>
      <bottom style="thin">
        <color theme="5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hair">
        <color theme="0" tint="-0.499984740745262"/>
      </right>
      <top/>
      <bottom/>
      <diagonal/>
    </border>
    <border>
      <left/>
      <right/>
      <top style="thin">
        <color theme="5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5"/>
      </bottom>
      <diagonal/>
    </border>
    <border>
      <left/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41" fontId="23" fillId="0" borderId="0" applyFont="0" applyFill="0" applyBorder="0" applyAlignment="0" applyProtection="0">
      <alignment vertical="center"/>
    </xf>
  </cellStyleXfs>
  <cellXfs count="18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3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176" fontId="2" fillId="0" borderId="8" xfId="0" applyNumberFormat="1" applyFont="1" applyBorder="1" applyAlignment="1">
      <alignment vertical="center"/>
    </xf>
    <xf numFmtId="0" fontId="0" fillId="0" borderId="12" xfId="0" applyBorder="1">
      <alignment vertical="center"/>
    </xf>
    <xf numFmtId="0" fontId="6" fillId="0" borderId="12" xfId="0" applyFont="1" applyFill="1" applyBorder="1">
      <alignment vertical="center"/>
    </xf>
    <xf numFmtId="176" fontId="8" fillId="0" borderId="4" xfId="0" applyNumberFormat="1" applyFont="1" applyBorder="1">
      <alignment vertical="center"/>
    </xf>
    <xf numFmtId="176" fontId="8" fillId="0" borderId="5" xfId="0" applyNumberFormat="1" applyFont="1" applyBorder="1">
      <alignment vertical="center"/>
    </xf>
    <xf numFmtId="176" fontId="8" fillId="0" borderId="10" xfId="0" applyNumberFormat="1" applyFont="1" applyBorder="1">
      <alignment vertical="center"/>
    </xf>
    <xf numFmtId="176" fontId="8" fillId="0" borderId="11" xfId="0" applyNumberFormat="1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 shrinkToFit="1"/>
    </xf>
    <xf numFmtId="0" fontId="9" fillId="0" borderId="0" xfId="0" applyNumberFormat="1" applyFont="1" applyAlignment="1">
      <alignment horizontal="center" vertical="center" shrinkToFit="1"/>
    </xf>
    <xf numFmtId="176" fontId="5" fillId="2" borderId="0" xfId="0" applyNumberFormat="1" applyFont="1" applyFill="1" applyBorder="1" applyAlignment="1">
      <alignment vertical="center" shrinkToFit="1"/>
    </xf>
    <xf numFmtId="176" fontId="5" fillId="2" borderId="0" xfId="0" applyNumberFormat="1" applyFont="1" applyFill="1" applyAlignment="1">
      <alignment vertical="center" shrinkToFit="1"/>
    </xf>
    <xf numFmtId="0" fontId="10" fillId="0" borderId="0" xfId="0" applyNumberFormat="1" applyFont="1" applyAlignment="1">
      <alignment horizontal="center" vertical="center" shrinkToFit="1"/>
    </xf>
    <xf numFmtId="176" fontId="11" fillId="0" borderId="0" xfId="0" applyNumberFormat="1" applyFont="1" applyAlignment="1">
      <alignment vertical="center" shrinkToFit="1"/>
    </xf>
    <xf numFmtId="41" fontId="0" fillId="0" borderId="13" xfId="0" applyNumberForma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8" fillId="0" borderId="1" xfId="0" applyNumberFormat="1" applyFont="1" applyBorder="1">
      <alignment vertical="center"/>
    </xf>
    <xf numFmtId="176" fontId="8" fillId="0" borderId="2" xfId="0" applyNumberFormat="1" applyFont="1" applyBorder="1">
      <alignment vertical="center"/>
    </xf>
    <xf numFmtId="0" fontId="0" fillId="0" borderId="10" xfId="0" applyBorder="1" applyAlignment="1">
      <alignment horizontal="center" vertical="center"/>
    </xf>
    <xf numFmtId="176" fontId="8" fillId="0" borderId="7" xfId="0" applyNumberFormat="1" applyFont="1" applyBorder="1">
      <alignment vertical="center"/>
    </xf>
    <xf numFmtId="176" fontId="8" fillId="0" borderId="8" xfId="0" applyNumberFormat="1" applyFont="1" applyBorder="1">
      <alignment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4" xfId="0" applyNumberFormat="1" applyFont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 vertical="center"/>
    </xf>
    <xf numFmtId="178" fontId="0" fillId="0" borderId="13" xfId="0" applyNumberFormat="1" applyBorder="1" applyAlignment="1">
      <alignment horizontal="center" vertical="center"/>
    </xf>
    <xf numFmtId="178" fontId="0" fillId="0" borderId="3" xfId="0" applyNumberFormat="1" applyBorder="1">
      <alignment vertical="center"/>
    </xf>
    <xf numFmtId="178" fontId="0" fillId="0" borderId="6" xfId="0" applyNumberFormat="1" applyBorder="1">
      <alignment vertical="center"/>
    </xf>
    <xf numFmtId="178" fontId="0" fillId="0" borderId="20" xfId="0" applyNumberFormat="1" applyBorder="1" applyAlignment="1">
      <alignment horizontal="center" vertical="center"/>
    </xf>
    <xf numFmtId="178" fontId="0" fillId="0" borderId="21" xfId="0" applyNumberForma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12" fillId="0" borderId="12" xfId="0" applyFont="1" applyFill="1" applyBorder="1">
      <alignment vertical="center"/>
    </xf>
    <xf numFmtId="14" fontId="9" fillId="0" borderId="0" xfId="0" applyNumberFormat="1" applyFont="1" applyBorder="1" applyAlignment="1">
      <alignment horizontal="center" vertical="center" shrinkToFit="1"/>
    </xf>
    <xf numFmtId="14" fontId="9" fillId="0" borderId="0" xfId="0" applyNumberFormat="1" applyFont="1" applyAlignment="1">
      <alignment horizontal="center" vertical="center" shrinkToFit="1"/>
    </xf>
    <xf numFmtId="14" fontId="10" fillId="0" borderId="0" xfId="0" applyNumberFormat="1" applyFont="1" applyAlignment="1">
      <alignment horizontal="center" vertical="center" shrinkToFit="1"/>
    </xf>
    <xf numFmtId="41" fontId="5" fillId="0" borderId="0" xfId="0" applyNumberFormat="1" applyFont="1" applyBorder="1" applyAlignment="1">
      <alignment horizontal="left" vertical="center" shrinkToFit="1"/>
    </xf>
    <xf numFmtId="41" fontId="11" fillId="0" borderId="0" xfId="0" applyNumberFormat="1" applyFont="1" applyAlignment="1">
      <alignment horizontal="left" vertical="center" shrinkToFit="1"/>
    </xf>
    <xf numFmtId="0" fontId="5" fillId="0" borderId="0" xfId="0" applyNumberFormat="1" applyFont="1" applyBorder="1" applyAlignment="1">
      <alignment horizontal="center" vertical="center" shrinkToFit="1"/>
    </xf>
    <xf numFmtId="0" fontId="5" fillId="0" borderId="0" xfId="0" applyNumberFormat="1" applyFont="1" applyAlignment="1">
      <alignment horizontal="center" vertical="center" shrinkToFit="1"/>
    </xf>
    <xf numFmtId="0" fontId="11" fillId="0" borderId="0" xfId="0" applyNumberFormat="1" applyFont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0" borderId="4" xfId="0" applyNumberFormat="1" applyBorder="1">
      <alignment vertical="center"/>
    </xf>
    <xf numFmtId="0" fontId="0" fillId="0" borderId="7" xfId="0" applyNumberFormat="1" applyBorder="1">
      <alignment vertical="center"/>
    </xf>
    <xf numFmtId="0" fontId="4" fillId="0" borderId="10" xfId="0" applyNumberFormat="1" applyFont="1" applyBorder="1" applyAlignment="1">
      <alignment horizontal="center" vertical="center"/>
    </xf>
    <xf numFmtId="0" fontId="8" fillId="0" borderId="4" xfId="0" applyNumberFormat="1" applyFont="1" applyBorder="1">
      <alignment vertical="center"/>
    </xf>
    <xf numFmtId="0" fontId="8" fillId="0" borderId="7" xfId="0" applyNumberFormat="1" applyFont="1" applyBorder="1">
      <alignment vertical="center"/>
    </xf>
    <xf numFmtId="0" fontId="8" fillId="0" borderId="1" xfId="0" applyNumberFormat="1" applyFont="1" applyBorder="1">
      <alignment vertical="center"/>
    </xf>
    <xf numFmtId="0" fontId="8" fillId="0" borderId="10" xfId="0" applyNumberFormat="1" applyFont="1" applyBorder="1">
      <alignment vertical="center"/>
    </xf>
    <xf numFmtId="176" fontId="0" fillId="0" borderId="1" xfId="0" applyNumberFormat="1" applyBorder="1" applyAlignment="1">
      <alignment horizontal="center" vertical="center" shrinkToFit="1"/>
    </xf>
    <xf numFmtId="176" fontId="0" fillId="0" borderId="2" xfId="0" applyNumberFormat="1" applyBorder="1" applyAlignment="1">
      <alignment horizontal="center" vertical="center" shrinkToFit="1"/>
    </xf>
    <xf numFmtId="176" fontId="0" fillId="0" borderId="4" xfId="0" applyNumberFormat="1" applyBorder="1" applyAlignment="1">
      <alignment horizontal="center" vertical="center" shrinkToFit="1"/>
    </xf>
    <xf numFmtId="176" fontId="0" fillId="0" borderId="5" xfId="0" applyNumberFormat="1" applyBorder="1" applyAlignment="1">
      <alignment horizontal="center" vertical="center" shrinkToFit="1"/>
    </xf>
    <xf numFmtId="176" fontId="0" fillId="0" borderId="7" xfId="0" applyNumberFormat="1" applyBorder="1" applyAlignment="1">
      <alignment horizontal="center" vertical="center" shrinkToFit="1"/>
    </xf>
    <xf numFmtId="176" fontId="0" fillId="0" borderId="8" xfId="0" applyNumberForma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vertical="center" shrinkToFit="1"/>
    </xf>
    <xf numFmtId="176" fontId="2" fillId="0" borderId="6" xfId="0" applyNumberFormat="1" applyFont="1" applyBorder="1" applyAlignment="1">
      <alignment vertical="center" shrinkToFit="1"/>
    </xf>
    <xf numFmtId="176" fontId="2" fillId="0" borderId="6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14" fillId="0" borderId="0" xfId="0" applyNumberFormat="1" applyFont="1" applyBorder="1" applyAlignment="1">
      <alignment vertical="center"/>
    </xf>
    <xf numFmtId="0" fontId="15" fillId="0" borderId="0" xfId="0" applyNumberFormat="1" applyFont="1" applyBorder="1" applyAlignment="1">
      <alignment vertical="center"/>
    </xf>
    <xf numFmtId="0" fontId="16" fillId="0" borderId="0" xfId="0" applyNumberFormat="1" applyFont="1" applyBorder="1" applyAlignment="1">
      <alignment vertical="center"/>
    </xf>
    <xf numFmtId="0" fontId="17" fillId="0" borderId="0" xfId="0" applyNumberFormat="1" applyFont="1" applyBorder="1" applyAlignment="1">
      <alignment vertical="center"/>
    </xf>
    <xf numFmtId="0" fontId="19" fillId="2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 shrinkToFit="1"/>
    </xf>
    <xf numFmtId="179" fontId="22" fillId="0" borderId="0" xfId="0" applyNumberFormat="1" applyFont="1" applyBorder="1" applyAlignment="1">
      <alignment horizontal="center" vertical="center" shrinkToFit="1"/>
    </xf>
    <xf numFmtId="179" fontId="19" fillId="2" borderId="0" xfId="0" applyNumberFormat="1" applyFont="1" applyFill="1" applyBorder="1" applyAlignment="1">
      <alignment horizontal="center" vertical="center"/>
    </xf>
    <xf numFmtId="176" fontId="20" fillId="0" borderId="23" xfId="0" applyNumberFormat="1" applyFont="1" applyBorder="1" applyAlignment="1">
      <alignment vertical="center" shrinkToFit="1"/>
    </xf>
    <xf numFmtId="177" fontId="18" fillId="0" borderId="22" xfId="0" applyNumberFormat="1" applyFont="1" applyBorder="1" applyAlignment="1">
      <alignment horizontal="center" vertical="center"/>
    </xf>
    <xf numFmtId="176" fontId="20" fillId="0" borderId="22" xfId="0" applyNumberFormat="1" applyFont="1" applyBorder="1" applyAlignment="1">
      <alignment vertical="center" shrinkToFit="1"/>
    </xf>
    <xf numFmtId="176" fontId="11" fillId="0" borderId="0" xfId="0" applyNumberFormat="1" applyFont="1" applyBorder="1" applyAlignment="1">
      <alignment vertical="center" shrinkToFit="1"/>
    </xf>
    <xf numFmtId="176" fontId="16" fillId="0" borderId="0" xfId="0" applyNumberFormat="1" applyFont="1" applyBorder="1" applyAlignment="1">
      <alignment vertical="center" shrinkToFit="1"/>
    </xf>
    <xf numFmtId="0" fontId="22" fillId="0" borderId="0" xfId="0" applyNumberFormat="1" applyFont="1" applyBorder="1" applyAlignment="1">
      <alignment vertical="center" shrinkToFit="1"/>
    </xf>
    <xf numFmtId="176" fontId="21" fillId="0" borderId="0" xfId="0" applyNumberFormat="1" applyFont="1" applyBorder="1" applyAlignment="1">
      <alignment vertical="center" shrinkToFit="1"/>
    </xf>
    <xf numFmtId="0" fontId="16" fillId="0" borderId="0" xfId="0" applyNumberFormat="1" applyFont="1" applyFill="1" applyBorder="1" applyAlignment="1">
      <alignment vertical="center"/>
    </xf>
    <xf numFmtId="177" fontId="18" fillId="0" borderId="22" xfId="0" applyNumberFormat="1" applyFont="1" applyFill="1" applyBorder="1" applyAlignment="1">
      <alignment horizontal="center" vertical="center"/>
    </xf>
    <xf numFmtId="176" fontId="20" fillId="0" borderId="22" xfId="0" applyNumberFormat="1" applyFont="1" applyFill="1" applyBorder="1" applyAlignment="1">
      <alignment vertical="center" shrinkToFit="1"/>
    </xf>
    <xf numFmtId="177" fontId="18" fillId="0" borderId="27" xfId="0" applyNumberFormat="1" applyFont="1" applyBorder="1" applyAlignment="1">
      <alignment horizontal="center" vertical="center"/>
    </xf>
    <xf numFmtId="176" fontId="20" fillId="0" borderId="27" xfId="0" applyNumberFormat="1" applyFont="1" applyBorder="1" applyAlignment="1">
      <alignment vertical="center" shrinkToFit="1"/>
    </xf>
    <xf numFmtId="0" fontId="16" fillId="0" borderId="0" xfId="0" applyNumberFormat="1" applyFont="1" applyBorder="1" applyAlignment="1">
      <alignment horizontal="center" vertical="center" shrinkToFit="1"/>
    </xf>
    <xf numFmtId="177" fontId="18" fillId="0" borderId="25" xfId="0" applyNumberFormat="1" applyFont="1" applyBorder="1" applyAlignment="1">
      <alignment horizontal="center" vertical="center"/>
    </xf>
    <xf numFmtId="176" fontId="20" fillId="0" borderId="25" xfId="0" quotePrefix="1" applyNumberFormat="1" applyFont="1" applyBorder="1" applyAlignment="1">
      <alignment vertical="center" shrinkToFit="1"/>
    </xf>
    <xf numFmtId="176" fontId="20" fillId="0" borderId="25" xfId="0" applyNumberFormat="1" applyFont="1" applyBorder="1" applyAlignment="1">
      <alignment vertical="center" shrinkToFit="1"/>
    </xf>
    <xf numFmtId="176" fontId="21" fillId="0" borderId="22" xfId="0" applyNumberFormat="1" applyFont="1" applyBorder="1" applyAlignment="1">
      <alignment horizontal="center" vertical="center" shrinkToFit="1"/>
    </xf>
    <xf numFmtId="176" fontId="21" fillId="0" borderId="27" xfId="0" applyNumberFormat="1" applyFont="1" applyBorder="1" applyAlignment="1">
      <alignment horizontal="center" vertical="center" shrinkToFit="1"/>
    </xf>
    <xf numFmtId="176" fontId="21" fillId="0" borderId="32" xfId="0" applyNumberFormat="1" applyFont="1" applyBorder="1" applyAlignment="1">
      <alignment horizontal="center" vertical="center" shrinkToFit="1"/>
    </xf>
    <xf numFmtId="176" fontId="20" fillId="0" borderId="33" xfId="0" applyNumberFormat="1" applyFont="1" applyBorder="1" applyAlignment="1">
      <alignment vertical="center" shrinkToFit="1"/>
    </xf>
    <xf numFmtId="179" fontId="21" fillId="0" borderId="34" xfId="0" applyNumberFormat="1" applyFont="1" applyBorder="1" applyAlignment="1">
      <alignment vertical="center" shrinkToFit="1"/>
    </xf>
    <xf numFmtId="179" fontId="21" fillId="0" borderId="24" xfId="0" applyNumberFormat="1" applyFont="1" applyBorder="1" applyAlignment="1">
      <alignment vertical="center" shrinkToFit="1"/>
    </xf>
    <xf numFmtId="176" fontId="21" fillId="2" borderId="38" xfId="0" applyNumberFormat="1" applyFont="1" applyFill="1" applyBorder="1" applyAlignment="1">
      <alignment vertical="center" shrinkToFit="1"/>
    </xf>
    <xf numFmtId="176" fontId="21" fillId="0" borderId="39" xfId="0" applyNumberFormat="1" applyFont="1" applyBorder="1" applyAlignment="1">
      <alignment vertical="center" shrinkToFit="1"/>
    </xf>
    <xf numFmtId="179" fontId="21" fillId="0" borderId="34" xfId="0" applyNumberFormat="1" applyFont="1" applyBorder="1" applyAlignment="1">
      <alignment vertical="center"/>
    </xf>
    <xf numFmtId="179" fontId="21" fillId="0" borderId="24" xfId="0" applyNumberFormat="1" applyFont="1" applyBorder="1" applyAlignment="1">
      <alignment vertical="center"/>
    </xf>
    <xf numFmtId="176" fontId="20" fillId="0" borderId="28" xfId="0" applyNumberFormat="1" applyFont="1" applyBorder="1" applyAlignment="1">
      <alignment vertical="center" shrinkToFit="1"/>
    </xf>
    <xf numFmtId="179" fontId="21" fillId="0" borderId="29" xfId="0" applyNumberFormat="1" applyFont="1" applyBorder="1" applyAlignment="1">
      <alignment vertical="center"/>
    </xf>
    <xf numFmtId="176" fontId="21" fillId="0" borderId="40" xfId="0" applyNumberFormat="1" applyFont="1" applyBorder="1" applyAlignment="1">
      <alignment vertical="center" shrinkToFit="1"/>
    </xf>
    <xf numFmtId="179" fontId="21" fillId="0" borderId="29" xfId="0" applyNumberFormat="1" applyFont="1" applyBorder="1" applyAlignment="1">
      <alignment vertical="center" shrinkToFit="1"/>
    </xf>
    <xf numFmtId="0" fontId="4" fillId="0" borderId="9" xfId="0" applyFont="1" applyBorder="1" applyAlignment="1">
      <alignment horizontal="center" vertical="center"/>
    </xf>
    <xf numFmtId="0" fontId="2" fillId="0" borderId="0" xfId="0" applyFont="1">
      <alignment vertical="center"/>
    </xf>
    <xf numFmtId="41" fontId="28" fillId="2" borderId="43" xfId="1" applyFont="1" applyFill="1" applyBorder="1" applyAlignment="1">
      <alignment vertical="center"/>
    </xf>
    <xf numFmtId="41" fontId="28" fillId="2" borderId="44" xfId="1" applyFont="1" applyFill="1" applyBorder="1" applyAlignment="1">
      <alignment vertical="center"/>
    </xf>
    <xf numFmtId="0" fontId="26" fillId="0" borderId="0" xfId="0" applyNumberFormat="1" applyFont="1" applyBorder="1" applyAlignment="1">
      <alignment horizontal="left" vertical="center" shrinkToFit="1"/>
    </xf>
    <xf numFmtId="0" fontId="17" fillId="0" borderId="45" xfId="0" applyNumberFormat="1" applyFont="1" applyBorder="1" applyAlignment="1">
      <alignment horizontal="left" vertical="center" indent="1" shrinkToFit="1"/>
    </xf>
    <xf numFmtId="0" fontId="16" fillId="0" borderId="45" xfId="0" applyNumberFormat="1" applyFont="1" applyBorder="1" applyAlignment="1">
      <alignment vertical="center"/>
    </xf>
    <xf numFmtId="0" fontId="18" fillId="2" borderId="45" xfId="0" applyNumberFormat="1" applyFont="1" applyFill="1" applyBorder="1" applyAlignment="1">
      <alignment horizontal="center" vertical="center"/>
    </xf>
    <xf numFmtId="176" fontId="21" fillId="0" borderId="45" xfId="0" quotePrefix="1" applyNumberFormat="1" applyFont="1" applyBorder="1" applyAlignment="1">
      <alignment vertical="center" shrinkToFit="1"/>
    </xf>
    <xf numFmtId="176" fontId="21" fillId="0" borderId="45" xfId="0" applyNumberFormat="1" applyFont="1" applyBorder="1" applyAlignment="1">
      <alignment vertical="center" shrinkToFit="1"/>
    </xf>
    <xf numFmtId="0" fontId="0" fillId="0" borderId="10" xfId="0" applyNumberFormat="1" applyBorder="1" applyAlignment="1">
      <alignment horizontal="center" vertical="center"/>
    </xf>
    <xf numFmtId="0" fontId="0" fillId="0" borderId="11" xfId="0" applyBorder="1">
      <alignment vertical="center"/>
    </xf>
    <xf numFmtId="176" fontId="20" fillId="0" borderId="24" xfId="0" applyNumberFormat="1" applyFont="1" applyBorder="1" applyAlignment="1">
      <alignment vertical="center" shrinkToFit="1"/>
    </xf>
    <xf numFmtId="176" fontId="20" fillId="0" borderId="29" xfId="0" applyNumberFormat="1" applyFont="1" applyBorder="1" applyAlignment="1">
      <alignment vertical="center" shrinkToFit="1"/>
    </xf>
    <xf numFmtId="41" fontId="21" fillId="0" borderId="34" xfId="0" applyNumberFormat="1" applyFont="1" applyBorder="1" applyAlignment="1">
      <alignment horizontal="left" vertical="center" shrinkToFit="1"/>
    </xf>
    <xf numFmtId="41" fontId="21" fillId="0" borderId="24" xfId="0" applyNumberFormat="1" applyFont="1" applyBorder="1" applyAlignment="1">
      <alignment horizontal="left" vertical="center" shrinkToFit="1"/>
    </xf>
    <xf numFmtId="41" fontId="21" fillId="0" borderId="29" xfId="0" applyNumberFormat="1" applyFont="1" applyBorder="1" applyAlignment="1">
      <alignment horizontal="left" vertical="center" shrinkToFit="1"/>
    </xf>
    <xf numFmtId="41" fontId="21" fillId="0" borderId="39" xfId="0" applyNumberFormat="1" applyFont="1" applyBorder="1" applyAlignment="1">
      <alignment horizontal="left" vertical="center" shrinkToFit="1"/>
    </xf>
    <xf numFmtId="176" fontId="20" fillId="0" borderId="26" xfId="0" quotePrefix="1" applyNumberFormat="1" applyFont="1" applyBorder="1" applyAlignment="1">
      <alignment vertical="center" shrinkToFit="1"/>
    </xf>
    <xf numFmtId="0" fontId="30" fillId="0" borderId="0" xfId="0" applyFont="1" applyAlignment="1">
      <alignment horizontal="center" vertical="center"/>
    </xf>
    <xf numFmtId="0" fontId="31" fillId="0" borderId="0" xfId="0" applyFont="1">
      <alignment vertical="center"/>
    </xf>
    <xf numFmtId="0" fontId="6" fillId="0" borderId="49" xfId="0" applyFont="1" applyFill="1" applyBorder="1">
      <alignment vertical="center"/>
    </xf>
    <xf numFmtId="0" fontId="7" fillId="0" borderId="49" xfId="0" applyFont="1" applyFill="1" applyBorder="1">
      <alignment vertical="center"/>
    </xf>
    <xf numFmtId="0" fontId="0" fillId="0" borderId="49" xfId="0" applyBorder="1">
      <alignment vertical="center"/>
    </xf>
    <xf numFmtId="0" fontId="24" fillId="0" borderId="0" xfId="0" applyNumberFormat="1" applyFont="1" applyAlignment="1">
      <alignment horizontal="left" vertical="center" shrinkToFit="1"/>
    </xf>
    <xf numFmtId="0" fontId="32" fillId="0" borderId="0" xfId="0" applyNumberFormat="1" applyFont="1" applyBorder="1" applyAlignment="1">
      <alignment horizontal="left" vertical="center" shrinkToFit="1"/>
    </xf>
    <xf numFmtId="0" fontId="32" fillId="0" borderId="41" xfId="0" applyNumberFormat="1" applyFont="1" applyBorder="1" applyAlignment="1">
      <alignment horizontal="left" vertical="center" shrinkToFit="1"/>
    </xf>
    <xf numFmtId="0" fontId="29" fillId="0" borderId="34" xfId="0" applyNumberFormat="1" applyFont="1" applyBorder="1" applyAlignment="1">
      <alignment horizontal="left" vertical="center" indent="1" shrinkToFit="1"/>
    </xf>
    <xf numFmtId="0" fontId="29" fillId="0" borderId="46" xfId="0" applyNumberFormat="1" applyFont="1" applyBorder="1" applyAlignment="1">
      <alignment horizontal="left" vertical="center" indent="1" shrinkToFit="1"/>
    </xf>
    <xf numFmtId="0" fontId="17" fillId="0" borderId="24" xfId="0" applyNumberFormat="1" applyFont="1" applyBorder="1" applyAlignment="1">
      <alignment horizontal="left" vertical="center" indent="1" shrinkToFit="1"/>
    </xf>
    <xf numFmtId="0" fontId="17" fillId="0" borderId="47" xfId="0" applyNumberFormat="1" applyFont="1" applyBorder="1" applyAlignment="1">
      <alignment horizontal="left" vertical="center" indent="1" shrinkToFit="1"/>
    </xf>
    <xf numFmtId="0" fontId="17" fillId="0" borderId="36" xfId="0" applyNumberFormat="1" applyFont="1" applyBorder="1" applyAlignment="1">
      <alignment horizontal="left" vertical="center" indent="1" shrinkToFit="1"/>
    </xf>
    <xf numFmtId="0" fontId="17" fillId="0" borderId="48" xfId="0" applyNumberFormat="1" applyFont="1" applyBorder="1" applyAlignment="1">
      <alignment horizontal="left" vertical="center" indent="1" shrinkToFi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41" fontId="28" fillId="4" borderId="42" xfId="1" applyFont="1" applyFill="1" applyBorder="1" applyAlignment="1">
      <alignment vertical="center"/>
    </xf>
    <xf numFmtId="41" fontId="28" fillId="4" borderId="43" xfId="1" applyFont="1" applyFill="1" applyBorder="1" applyAlignment="1">
      <alignment vertical="center"/>
    </xf>
    <xf numFmtId="0" fontId="3" fillId="3" borderId="32" xfId="0" applyNumberFormat="1" applyFont="1" applyFill="1" applyBorder="1" applyAlignment="1">
      <alignment horizontal="center" vertical="center"/>
    </xf>
    <xf numFmtId="0" fontId="3" fillId="3" borderId="22" xfId="0" applyNumberFormat="1" applyFont="1" applyFill="1" applyBorder="1" applyAlignment="1">
      <alignment horizontal="center" vertical="center" shrinkToFit="1"/>
    </xf>
    <xf numFmtId="0" fontId="3" fillId="3" borderId="35" xfId="0" applyNumberFormat="1" applyFont="1" applyFill="1" applyBorder="1" applyAlignment="1">
      <alignment horizontal="center" vertical="center" shrinkToFit="1"/>
    </xf>
    <xf numFmtId="0" fontId="3" fillId="3" borderId="30" xfId="0" applyNumberFormat="1" applyFont="1" applyFill="1" applyBorder="1" applyAlignment="1">
      <alignment horizontal="center" vertical="center"/>
    </xf>
    <xf numFmtId="0" fontId="3" fillId="3" borderId="31" xfId="0" applyNumberFormat="1" applyFont="1" applyFill="1" applyBorder="1" applyAlignment="1">
      <alignment horizontal="center" vertical="center"/>
    </xf>
    <xf numFmtId="0" fontId="3" fillId="3" borderId="37" xfId="0" applyNumberFormat="1" applyFont="1" applyFill="1" applyBorder="1" applyAlignment="1">
      <alignment horizontal="center" vertical="center"/>
    </xf>
    <xf numFmtId="0" fontId="3" fillId="3" borderId="38" xfId="0" applyNumberFormat="1" applyFont="1" applyFill="1" applyBorder="1" applyAlignment="1">
      <alignment horizontal="center" vertical="center"/>
    </xf>
    <xf numFmtId="0" fontId="33" fillId="0" borderId="12" xfId="0" applyFont="1" applyFill="1" applyBorder="1">
      <alignment vertical="center"/>
    </xf>
    <xf numFmtId="0" fontId="25" fillId="4" borderId="0" xfId="0" applyNumberFormat="1" applyFont="1" applyFill="1" applyBorder="1" applyAlignment="1">
      <alignment vertical="center" shrinkToFit="1"/>
    </xf>
    <xf numFmtId="0" fontId="0" fillId="5" borderId="0" xfId="0" applyFill="1" applyBorder="1">
      <alignment vertical="center"/>
    </xf>
    <xf numFmtId="0" fontId="2" fillId="5" borderId="0" xfId="0" applyFont="1" applyFill="1" applyBorder="1">
      <alignment vertical="center"/>
    </xf>
    <xf numFmtId="0" fontId="27" fillId="5" borderId="0" xfId="0" applyFont="1" applyFill="1" applyBorder="1" applyAlignment="1">
      <alignment horizontal="center" vertical="center"/>
    </xf>
    <xf numFmtId="0" fontId="27" fillId="5" borderId="0" xfId="0" applyFont="1" applyFill="1" applyBorder="1" applyAlignment="1">
      <alignment horizontal="center" vertical="center"/>
    </xf>
    <xf numFmtId="0" fontId="34" fillId="0" borderId="12" xfId="0" applyFont="1" applyFill="1" applyBorder="1">
      <alignment vertical="center"/>
    </xf>
  </cellXfs>
  <cellStyles count="2">
    <cellStyle name="쉼표 [0]" xfId="1" builtinId="6"/>
    <cellStyle name="표준" xfId="0" builtinId="0"/>
  </cellStyles>
  <dxfs count="19">
    <dxf>
      <font>
        <b/>
        <strike val="0"/>
        <outline val="0"/>
        <shadow val="0"/>
        <u val="none"/>
        <vertAlign val="baseline"/>
        <sz val="9"/>
        <color theme="1" tint="0.34998626667073579"/>
        <name val="맑은 고딕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9"/>
        <color theme="1" tint="0.34998626667073579"/>
        <name val="맑은 고딕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2" tint="-9.9948118533890809E-2"/>
        </left>
        <right style="thin">
          <color theme="2" tint="-9.9948118533890809E-2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9"/>
        <color theme="1" tint="0.34998626667073579"/>
        <name val="맑은 고딕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 tint="0.34998626667073579"/>
        <name val="맑은 고딕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 tint="0.34998626667073579"/>
        <name val="맑은 고딕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 tint="0.34998626667073579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499984740745262"/>
        <name val="Verdana"/>
        <scheme val="none"/>
      </font>
      <numFmt numFmtId="0" formatCode="General"/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Verdana"/>
        <scheme val="none"/>
      </font>
      <numFmt numFmtId="176" formatCode="#,##0_ ;[Red]\-#,##0\ 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Verdana"/>
        <scheme val="none"/>
      </font>
      <numFmt numFmtId="33" formatCode="_-* #,##0_-;\-* #,##0_-;_-* &quot;-&quot;_-;_-@_-"/>
      <alignment horizontal="left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맑은 고딕"/>
        <scheme val="major"/>
      </font>
      <numFmt numFmtId="0" formatCode="General"/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맑은 고딕"/>
        <scheme val="major"/>
      </font>
      <numFmt numFmtId="19" formatCode="yyyy/mm/dd"/>
      <alignment horizontal="center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499984740745262"/>
        <name val="맑은 고딕"/>
        <scheme val="major"/>
      </font>
      <numFmt numFmtId="19" formatCode="yyyy/mm/dd"/>
      <alignment horizontal="center" vertical="center" textRotation="0" wrapText="0" indent="0" justifyLastLine="0" shrinkToFit="1" readingOrder="0"/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color theme="1" tint="0.499984740745262"/>
      </font>
    </dxf>
    <dxf>
      <font>
        <b val="0"/>
        <i val="0"/>
        <color rgb="FF0070C0"/>
      </font>
    </dxf>
    <dxf>
      <font>
        <b val="0"/>
        <i val="0"/>
        <color theme="7" tint="-0.24994659260841701"/>
      </font>
    </dxf>
    <dxf>
      <border>
        <left/>
        <right/>
        <top style="thin">
          <color theme="2" tint="-0.24994659260841701"/>
        </top>
        <bottom style="thin">
          <color theme="2" tint="-0.24994659260841701"/>
        </bottom>
        <vertical style="thin">
          <color theme="2" tint="-9.9948118533890809E-2"/>
        </vertical>
        <horizontal/>
      </border>
    </dxf>
    <dxf>
      <border>
        <left/>
        <right/>
        <top style="thin">
          <color theme="2" tint="-0.24994659260841701"/>
        </top>
        <bottom style="thin">
          <color theme="2" tint="-0.24994659260841701"/>
        </bottom>
        <vertical style="thin">
          <color theme="2" tint="-9.9948118533890809E-2"/>
        </vertical>
        <horizontal style="thin">
          <color theme="2" tint="-9.9948118533890809E-2"/>
        </horizontal>
      </border>
    </dxf>
  </dxfs>
  <tableStyles count="1" defaultTableStyle="TableStyleMedium2" defaultPivotStyle="PivotStyleLight16">
    <tableStyle name="표 스타일 1" pivot="0" count="2" xr9:uid="{00000000-0011-0000-FFFF-FFFF00000000}">
      <tableStyleElement type="wholeTable" dxfId="18"/>
      <tableStyleElement type="headerRow" dxfId="17"/>
    </tableStyle>
  </tableStyles>
  <colors>
    <mruColors>
      <color rgb="FFDCE2F0"/>
      <color rgb="FFF1EFFF"/>
      <color rgb="FF732FB7"/>
      <color rgb="FFF36D70"/>
      <color rgb="FF0B6D6B"/>
      <color rgb="FFFCD7D8"/>
      <color rgb="FFFAFAFA"/>
      <color rgb="FFFAF0F0"/>
      <color rgb="FFFEFCFC"/>
      <color rgb="FFFE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chemeClr val="accent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8B1-4D27-BB45-82B8C6F925A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3D22-413B-87B6-9564696DFD9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D22-413B-87B6-9564696DFD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9EC-49B1-83A1-6D3115C569A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39EC-49B1-83A1-6D3115C569AB}"/>
              </c:ext>
            </c:extLst>
          </c:dPt>
          <c:dPt>
            <c:idx val="5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39EC-49B1-83A1-6D3115C569AB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Data!$H$8:$H$13</c:f>
              <c:strCache>
                <c:ptCount val="6"/>
                <c:pt idx="0">
                  <c:v>임대수입</c:v>
                </c:pt>
                <c:pt idx="1">
                  <c:v>이자수입</c:v>
                </c:pt>
                <c:pt idx="2">
                  <c:v>매출수입</c:v>
                </c:pt>
                <c:pt idx="3">
                  <c:v>수수료</c:v>
                </c:pt>
                <c:pt idx="4">
                  <c:v>기타수입1</c:v>
                </c:pt>
                <c:pt idx="5">
                  <c:v>기타수입2</c:v>
                </c:pt>
              </c:strCache>
            </c:strRef>
          </c:cat>
          <c:val>
            <c:numRef>
              <c:f>Data!$I$8:$I$13</c:f>
              <c:numCache>
                <c:formatCode>#,##0_ ;[Red]\-#,##0\ </c:formatCode>
                <c:ptCount val="6"/>
                <c:pt idx="0">
                  <c:v>6850000</c:v>
                </c:pt>
                <c:pt idx="1">
                  <c:v>2000000</c:v>
                </c:pt>
                <c:pt idx="2">
                  <c:v>12800000</c:v>
                </c:pt>
                <c:pt idx="3">
                  <c:v>570000</c:v>
                </c:pt>
                <c:pt idx="4">
                  <c:v>6000000</c:v>
                </c:pt>
                <c:pt idx="5">
                  <c:v>3300000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8B1-4D27-BB45-82B8C6F925A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1685630008078027E-2"/>
          <c:y val="0.81799785331620378"/>
          <c:w val="0.97020895588077505"/>
          <c:h val="0.1699145486360886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ln w="12700">
              <a:noFill/>
            </a:ln>
          </c:spPr>
          <c:dPt>
            <c:idx val="0"/>
            <c:bubble3D val="0"/>
            <c:spPr>
              <a:solidFill>
                <a:schemeClr val="accent1"/>
              </a:solidFill>
              <a:ln w="127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33D-4AAB-9419-20460D7F39A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27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FCF-45B7-AF66-AB70909FC13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27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AFCF-45B7-AF66-AB70909FC13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27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5C0-4055-BE77-3F06873E5A8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27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65C0-4055-BE77-3F06873E5A8B}"/>
              </c:ext>
            </c:extLst>
          </c:dPt>
          <c:dPt>
            <c:idx val="5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 w="127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65C0-4055-BE77-3F06873E5A8B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Data!$H$18:$H$23</c:f>
              <c:strCache>
                <c:ptCount val="6"/>
                <c:pt idx="0">
                  <c:v>식대</c:v>
                </c:pt>
                <c:pt idx="1">
                  <c:v>비품구입</c:v>
                </c:pt>
                <c:pt idx="2">
                  <c:v>매입비용</c:v>
                </c:pt>
                <c:pt idx="3">
                  <c:v>수수료</c:v>
                </c:pt>
                <c:pt idx="4">
                  <c:v>기타지출1</c:v>
                </c:pt>
                <c:pt idx="5">
                  <c:v>기타지출2</c:v>
                </c:pt>
              </c:strCache>
            </c:strRef>
          </c:cat>
          <c:val>
            <c:numRef>
              <c:f>Data!$I$18:$I$23</c:f>
              <c:numCache>
                <c:formatCode>#,##0_ ;[Red]\-#,##0\ </c:formatCode>
                <c:ptCount val="6"/>
                <c:pt idx="0">
                  <c:v>770000</c:v>
                </c:pt>
                <c:pt idx="1">
                  <c:v>2640000</c:v>
                </c:pt>
                <c:pt idx="2">
                  <c:v>5550000</c:v>
                </c:pt>
                <c:pt idx="3">
                  <c:v>4350000</c:v>
                </c:pt>
                <c:pt idx="4">
                  <c:v>750000</c:v>
                </c:pt>
                <c:pt idx="5">
                  <c:v>700000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33D-4AAB-9419-20460D7F39A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6451084640061019E-2"/>
          <c:y val="0.79811152350931669"/>
          <c:w val="0.97518383007957543"/>
          <c:h val="0.158421146913979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option!$C$20</c:f>
              <c:strCache>
                <c:ptCount val="1"/>
                <c:pt idx="0">
                  <c:v>수입액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numFmt formatCode="#,##0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option!$A$21:$B$44</c:f>
              <c:multiLvlStrCache>
                <c:ptCount val="24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  <c:pt idx="12">
                    <c:v>1월</c:v>
                  </c:pt>
                  <c:pt idx="13">
                    <c:v>2월</c:v>
                  </c:pt>
                  <c:pt idx="14">
                    <c:v>3월</c:v>
                  </c:pt>
                  <c:pt idx="15">
                    <c:v>4월</c:v>
                  </c:pt>
                  <c:pt idx="16">
                    <c:v>5월</c:v>
                  </c:pt>
                  <c:pt idx="17">
                    <c:v>6월</c:v>
                  </c:pt>
                  <c:pt idx="18">
                    <c:v>7월</c:v>
                  </c:pt>
                  <c:pt idx="19">
                    <c:v>8월</c:v>
                  </c:pt>
                  <c:pt idx="20">
                    <c:v>9월</c:v>
                  </c:pt>
                  <c:pt idx="21">
                    <c:v>10월</c:v>
                  </c:pt>
                  <c:pt idx="22">
                    <c:v>11월</c:v>
                  </c:pt>
                  <c:pt idx="23">
                    <c:v>12월</c:v>
                  </c:pt>
                </c:lvl>
                <c:lvl>
                  <c:pt idx="0">
                    <c:v>2020년</c:v>
                  </c:pt>
                  <c:pt idx="12">
                    <c:v>2021년</c:v>
                  </c:pt>
                </c:lvl>
              </c:multiLvlStrCache>
            </c:multiLvlStrRef>
          </c:cat>
          <c:val>
            <c:numRef>
              <c:f>option!$C$21:$C$44</c:f>
              <c:numCache>
                <c:formatCode>#,##0_ ;[Red]\-#,##0\ </c:formatCode>
                <c:ptCount val="24"/>
                <c:pt idx="0">
                  <c:v>220000</c:v>
                </c:pt>
                <c:pt idx="1">
                  <c:v>0</c:v>
                </c:pt>
                <c:pt idx="2">
                  <c:v>1200000</c:v>
                </c:pt>
                <c:pt idx="3">
                  <c:v>0</c:v>
                </c:pt>
                <c:pt idx="4">
                  <c:v>300000</c:v>
                </c:pt>
                <c:pt idx="5">
                  <c:v>0</c:v>
                </c:pt>
                <c:pt idx="6">
                  <c:v>150000</c:v>
                </c:pt>
                <c:pt idx="7">
                  <c:v>0</c:v>
                </c:pt>
                <c:pt idx="8">
                  <c:v>300000</c:v>
                </c:pt>
                <c:pt idx="9">
                  <c:v>0</c:v>
                </c:pt>
                <c:pt idx="10">
                  <c:v>3000000</c:v>
                </c:pt>
                <c:pt idx="11">
                  <c:v>0</c:v>
                </c:pt>
                <c:pt idx="12">
                  <c:v>300000</c:v>
                </c:pt>
                <c:pt idx="13">
                  <c:v>0</c:v>
                </c:pt>
                <c:pt idx="14">
                  <c:v>900000</c:v>
                </c:pt>
                <c:pt idx="15">
                  <c:v>0</c:v>
                </c:pt>
                <c:pt idx="16">
                  <c:v>800000</c:v>
                </c:pt>
                <c:pt idx="17">
                  <c:v>0</c:v>
                </c:pt>
                <c:pt idx="18">
                  <c:v>500000</c:v>
                </c:pt>
                <c:pt idx="19">
                  <c:v>0</c:v>
                </c:pt>
                <c:pt idx="20">
                  <c:v>4000000</c:v>
                </c:pt>
                <c:pt idx="21">
                  <c:v>0</c:v>
                </c:pt>
                <c:pt idx="22">
                  <c:v>6000000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E3-46EA-8F58-5D07B1198D3F}"/>
            </c:ext>
          </c:extLst>
        </c:ser>
        <c:ser>
          <c:idx val="1"/>
          <c:order val="1"/>
          <c:tx>
            <c:strRef>
              <c:f>option!$D$20</c:f>
              <c:strCache>
                <c:ptCount val="1"/>
                <c:pt idx="0">
                  <c:v>지출액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,##0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option!$A$21:$B$44</c:f>
              <c:multiLvlStrCache>
                <c:ptCount val="24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  <c:pt idx="12">
                    <c:v>1월</c:v>
                  </c:pt>
                  <c:pt idx="13">
                    <c:v>2월</c:v>
                  </c:pt>
                  <c:pt idx="14">
                    <c:v>3월</c:v>
                  </c:pt>
                  <c:pt idx="15">
                    <c:v>4월</c:v>
                  </c:pt>
                  <c:pt idx="16">
                    <c:v>5월</c:v>
                  </c:pt>
                  <c:pt idx="17">
                    <c:v>6월</c:v>
                  </c:pt>
                  <c:pt idx="18">
                    <c:v>7월</c:v>
                  </c:pt>
                  <c:pt idx="19">
                    <c:v>8월</c:v>
                  </c:pt>
                  <c:pt idx="20">
                    <c:v>9월</c:v>
                  </c:pt>
                  <c:pt idx="21">
                    <c:v>10월</c:v>
                  </c:pt>
                  <c:pt idx="22">
                    <c:v>11월</c:v>
                  </c:pt>
                  <c:pt idx="23">
                    <c:v>12월</c:v>
                  </c:pt>
                </c:lvl>
                <c:lvl>
                  <c:pt idx="0">
                    <c:v>2020년</c:v>
                  </c:pt>
                  <c:pt idx="12">
                    <c:v>2021년</c:v>
                  </c:pt>
                </c:lvl>
              </c:multiLvlStrCache>
            </c:multiLvlStrRef>
          </c:cat>
          <c:val>
            <c:numRef>
              <c:f>option!$D$21:$D$44</c:f>
              <c:numCache>
                <c:formatCode>#,##0_ ;[Red]\-#,##0\ </c:formatCode>
                <c:ptCount val="24"/>
                <c:pt idx="0">
                  <c:v>0</c:v>
                </c:pt>
                <c:pt idx="1">
                  <c:v>150000</c:v>
                </c:pt>
                <c:pt idx="2">
                  <c:v>0</c:v>
                </c:pt>
                <c:pt idx="3">
                  <c:v>1000000</c:v>
                </c:pt>
                <c:pt idx="4">
                  <c:v>0</c:v>
                </c:pt>
                <c:pt idx="5">
                  <c:v>150000</c:v>
                </c:pt>
                <c:pt idx="6">
                  <c:v>0</c:v>
                </c:pt>
                <c:pt idx="7">
                  <c:v>750000</c:v>
                </c:pt>
                <c:pt idx="8">
                  <c:v>0</c:v>
                </c:pt>
                <c:pt idx="9">
                  <c:v>1000000</c:v>
                </c:pt>
                <c:pt idx="10">
                  <c:v>0</c:v>
                </c:pt>
                <c:pt idx="11">
                  <c:v>640000</c:v>
                </c:pt>
                <c:pt idx="12">
                  <c:v>0</c:v>
                </c:pt>
                <c:pt idx="13">
                  <c:v>300000</c:v>
                </c:pt>
                <c:pt idx="14">
                  <c:v>0</c:v>
                </c:pt>
                <c:pt idx="15">
                  <c:v>700000</c:v>
                </c:pt>
                <c:pt idx="16">
                  <c:v>0</c:v>
                </c:pt>
                <c:pt idx="17">
                  <c:v>700000</c:v>
                </c:pt>
                <c:pt idx="18">
                  <c:v>0</c:v>
                </c:pt>
                <c:pt idx="19">
                  <c:v>500000</c:v>
                </c:pt>
                <c:pt idx="20">
                  <c:v>0</c:v>
                </c:pt>
                <c:pt idx="21">
                  <c:v>3500000</c:v>
                </c:pt>
                <c:pt idx="22">
                  <c:v>0</c:v>
                </c:pt>
                <c:pt idx="23">
                  <c:v>3000000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7E3-46EA-8F58-5D07B1198D3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978824719"/>
        <c:axId val="1978833039"/>
      </c:barChart>
      <c:lineChart>
        <c:grouping val="standard"/>
        <c:varyColors val="0"/>
        <c:ser>
          <c:idx val="2"/>
          <c:order val="2"/>
          <c:tx>
            <c:strRef>
              <c:f>option!$G$20</c:f>
              <c:strCache>
                <c:ptCount val="1"/>
              </c:strCache>
            </c:strRef>
          </c:tx>
          <c:spPr>
            <a:ln w="28575" cap="rnd">
              <a:solidFill>
                <a:srgbClr val="F36D7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rgbClr val="F36D70"/>
              </a:solidFill>
              <a:ln w="9525">
                <a:noFill/>
              </a:ln>
              <a:effectLst/>
            </c:spPr>
          </c:marker>
          <c:dPt>
            <c:idx val="16"/>
            <c:marker>
              <c:symbol val="circle"/>
              <c:size val="7"/>
              <c:spPr>
                <a:solidFill>
                  <a:srgbClr val="F36D70"/>
                </a:solidFill>
                <a:ln w="9525">
                  <a:noFill/>
                </a:ln>
                <a:effectLst/>
              </c:spPr>
            </c:marker>
            <c:bubble3D val="0"/>
            <c:spPr>
              <a:ln w="28575" cap="rnd">
                <a:solidFill>
                  <a:srgbClr val="F36D7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77E3-46EA-8F58-5D07B1198D3F}"/>
              </c:ext>
            </c:extLst>
          </c:dPt>
          <c:dLbls>
            <c:delete val="1"/>
          </c:dLbls>
          <c:cat>
            <c:multiLvlStrRef>
              <c:f>option!$A$21:$B$44</c:f>
              <c:multiLvlStrCache>
                <c:ptCount val="24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  <c:pt idx="12">
                    <c:v>1월</c:v>
                  </c:pt>
                  <c:pt idx="13">
                    <c:v>2월</c:v>
                  </c:pt>
                  <c:pt idx="14">
                    <c:v>3월</c:v>
                  </c:pt>
                  <c:pt idx="15">
                    <c:v>4월</c:v>
                  </c:pt>
                  <c:pt idx="16">
                    <c:v>5월</c:v>
                  </c:pt>
                  <c:pt idx="17">
                    <c:v>6월</c:v>
                  </c:pt>
                  <c:pt idx="18">
                    <c:v>7월</c:v>
                  </c:pt>
                  <c:pt idx="19">
                    <c:v>8월</c:v>
                  </c:pt>
                  <c:pt idx="20">
                    <c:v>9월</c:v>
                  </c:pt>
                  <c:pt idx="21">
                    <c:v>10월</c:v>
                  </c:pt>
                  <c:pt idx="22">
                    <c:v>11월</c:v>
                  </c:pt>
                  <c:pt idx="23">
                    <c:v>12월</c:v>
                  </c:pt>
                </c:lvl>
                <c:lvl>
                  <c:pt idx="0">
                    <c:v>2020년</c:v>
                  </c:pt>
                  <c:pt idx="12">
                    <c:v>2021년</c:v>
                  </c:pt>
                </c:lvl>
              </c:multiLvlStrCache>
            </c:multiLvlStrRef>
          </c:cat>
          <c:val>
            <c:numRef>
              <c:f>option!$G$21:$G$44</c:f>
              <c:numCache>
                <c:formatCode>#,##0_ ;[Red]\-#,##0\ 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E3-46EA-8F58-5D07B1198D3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912478303"/>
        <c:axId val="912466655"/>
      </c:lineChart>
      <c:catAx>
        <c:axId val="19788247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78833039"/>
        <c:crosses val="autoZero"/>
        <c:auto val="1"/>
        <c:lblAlgn val="ctr"/>
        <c:lblOffset val="100"/>
        <c:noMultiLvlLbl val="0"/>
      </c:catAx>
      <c:valAx>
        <c:axId val="1978833039"/>
        <c:scaling>
          <c:orientation val="minMax"/>
        </c:scaling>
        <c:delete val="1"/>
        <c:axPos val="l"/>
        <c:numFmt formatCode="#,##0_ ;[Red]\-#,##0\ " sourceLinked="1"/>
        <c:majorTickMark val="out"/>
        <c:minorTickMark val="none"/>
        <c:tickLblPos val="nextTo"/>
        <c:crossAx val="1978824719"/>
        <c:crosses val="autoZero"/>
        <c:crossBetween val="between"/>
      </c:valAx>
      <c:valAx>
        <c:axId val="912466655"/>
        <c:scaling>
          <c:orientation val="minMax"/>
        </c:scaling>
        <c:delete val="1"/>
        <c:axPos val="r"/>
        <c:numFmt formatCode="#,##0_ ;[Red]\-#,##0\ " sourceLinked="1"/>
        <c:majorTickMark val="out"/>
        <c:minorTickMark val="none"/>
        <c:tickLblPos val="nextTo"/>
        <c:crossAx val="912478303"/>
        <c:crosses val="max"/>
        <c:crossBetween val="between"/>
      </c:valAx>
      <c:catAx>
        <c:axId val="912478303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912466655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552740072224153E-2"/>
          <c:y val="5.6628056628056631E-2"/>
          <c:w val="0.89499193111301922"/>
          <c:h val="0.69088053182541376"/>
        </c:manualLayout>
      </c:layout>
      <c:lineChart>
        <c:grouping val="standard"/>
        <c:varyColors val="0"/>
        <c:ser>
          <c:idx val="0"/>
          <c:order val="0"/>
          <c:tx>
            <c:strRef>
              <c:f>option!$C$48</c:f>
              <c:strCache>
                <c:ptCount val="1"/>
                <c:pt idx="0">
                  <c:v>수입액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multiLvlStrRef>
              <c:f>option!$A$49:$B$56</c:f>
              <c:multiLvlStrCache>
                <c:ptCount val="8"/>
                <c:lvl>
                  <c:pt idx="0">
                    <c:v>1/4분기</c:v>
                  </c:pt>
                  <c:pt idx="1">
                    <c:v>2/4분기</c:v>
                  </c:pt>
                  <c:pt idx="2">
                    <c:v>3/4분기</c:v>
                  </c:pt>
                  <c:pt idx="3">
                    <c:v>4/4분기</c:v>
                  </c:pt>
                  <c:pt idx="4">
                    <c:v>1/4분기</c:v>
                  </c:pt>
                  <c:pt idx="5">
                    <c:v>2/4분기</c:v>
                  </c:pt>
                  <c:pt idx="6">
                    <c:v>3/4분기</c:v>
                  </c:pt>
                  <c:pt idx="7">
                    <c:v>4/4분기</c:v>
                  </c:pt>
                </c:lvl>
                <c:lvl>
                  <c:pt idx="0">
                    <c:v>2020년</c:v>
                  </c:pt>
                  <c:pt idx="4">
                    <c:v>2021년</c:v>
                  </c:pt>
                </c:lvl>
              </c:multiLvlStrCache>
            </c:multiLvlStrRef>
          </c:cat>
          <c:val>
            <c:numRef>
              <c:f>option!$C$49:$C$56</c:f>
              <c:numCache>
                <c:formatCode>#,##0_ ;[Red]\-#,##0\ </c:formatCode>
                <c:ptCount val="8"/>
                <c:pt idx="0">
                  <c:v>1420000</c:v>
                </c:pt>
                <c:pt idx="1">
                  <c:v>300000</c:v>
                </c:pt>
                <c:pt idx="2">
                  <c:v>150000</c:v>
                </c:pt>
                <c:pt idx="3">
                  <c:v>3000000</c:v>
                </c:pt>
                <c:pt idx="4">
                  <c:v>1200000</c:v>
                </c:pt>
                <c:pt idx="5">
                  <c:v>800000</c:v>
                </c:pt>
                <c:pt idx="6">
                  <c:v>4500000</c:v>
                </c:pt>
                <c:pt idx="7">
                  <c:v>6000000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CA-4983-9CAC-E5FE1AE07B64}"/>
            </c:ext>
          </c:extLst>
        </c:ser>
        <c:ser>
          <c:idx val="1"/>
          <c:order val="1"/>
          <c:tx>
            <c:strRef>
              <c:f>option!$D$48</c:f>
              <c:strCache>
                <c:ptCount val="1"/>
                <c:pt idx="0">
                  <c:v>지출액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option!$D$49:$D$56</c:f>
              <c:numCache>
                <c:formatCode>#,##0_ ;[Red]\-#,##0\ </c:formatCode>
                <c:ptCount val="8"/>
                <c:pt idx="0">
                  <c:v>150000</c:v>
                </c:pt>
                <c:pt idx="1">
                  <c:v>1150000</c:v>
                </c:pt>
                <c:pt idx="2">
                  <c:v>750000</c:v>
                </c:pt>
                <c:pt idx="3">
                  <c:v>1640000</c:v>
                </c:pt>
                <c:pt idx="4">
                  <c:v>300000</c:v>
                </c:pt>
                <c:pt idx="5">
                  <c:v>1400000</c:v>
                </c:pt>
                <c:pt idx="6">
                  <c:v>500000</c:v>
                </c:pt>
                <c:pt idx="7">
                  <c:v>6500000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84-4CF1-A533-0FFB27C8A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3893727"/>
        <c:axId val="2073894143"/>
      </c:lineChart>
      <c:catAx>
        <c:axId val="20738937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73894143"/>
        <c:crosses val="autoZero"/>
        <c:auto val="1"/>
        <c:lblAlgn val="ctr"/>
        <c:lblOffset val="100"/>
        <c:noMultiLvlLbl val="0"/>
      </c:catAx>
      <c:valAx>
        <c:axId val="2073894143"/>
        <c:scaling>
          <c:orientation val="minMax"/>
        </c:scaling>
        <c:delete val="0"/>
        <c:axPos val="l"/>
        <c:numFmt formatCode="#,##0_ ;[Red]\-#,##0\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738937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option!$A$48</c:f>
              <c:strCache>
                <c:ptCount val="1"/>
                <c:pt idx="0">
                  <c:v>연도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option!$A$49:$A$56</c:f>
              <c:numCache>
                <c:formatCode>General"년"</c:formatCode>
                <c:ptCount val="8"/>
                <c:pt idx="0">
                  <c:v>2020</c:v>
                </c:pt>
                <c:pt idx="4">
                  <c:v>2021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81-40BC-8AA4-AE45C61E921A}"/>
            </c:ext>
          </c:extLst>
        </c:ser>
        <c:ser>
          <c:idx val="1"/>
          <c:order val="1"/>
          <c:tx>
            <c:strRef>
              <c:f>option!$B$48</c:f>
              <c:strCache>
                <c:ptCount val="1"/>
                <c:pt idx="0">
                  <c:v>월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option!$B$49:$B$56</c:f>
              <c:numCache>
                <c:formatCode>General"월"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81-40BC-8AA4-AE45C61E921A}"/>
            </c:ext>
          </c:extLst>
        </c:ser>
        <c:ser>
          <c:idx val="2"/>
          <c:order val="2"/>
          <c:tx>
            <c:strRef>
              <c:f>option!$C$48</c:f>
              <c:strCache>
                <c:ptCount val="1"/>
                <c:pt idx="0">
                  <c:v>수입액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option!$C$49:$C$56</c:f>
              <c:numCache>
                <c:formatCode>#,##0_ ;[Red]\-#,##0\ </c:formatCode>
                <c:ptCount val="8"/>
                <c:pt idx="0">
                  <c:v>1420000</c:v>
                </c:pt>
                <c:pt idx="1">
                  <c:v>300000</c:v>
                </c:pt>
                <c:pt idx="2">
                  <c:v>150000</c:v>
                </c:pt>
                <c:pt idx="3">
                  <c:v>3000000</c:v>
                </c:pt>
                <c:pt idx="4">
                  <c:v>1200000</c:v>
                </c:pt>
                <c:pt idx="5">
                  <c:v>800000</c:v>
                </c:pt>
                <c:pt idx="6">
                  <c:v>4500000</c:v>
                </c:pt>
                <c:pt idx="7">
                  <c:v>6000000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6B7-4F03-AD9E-F783E347033E}"/>
            </c:ext>
          </c:extLst>
        </c:ser>
        <c:ser>
          <c:idx val="3"/>
          <c:order val="3"/>
          <c:tx>
            <c:strRef>
              <c:f>option!$D$48</c:f>
              <c:strCache>
                <c:ptCount val="1"/>
                <c:pt idx="0">
                  <c:v>지출액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option!$D$49:$D$56</c:f>
              <c:numCache>
                <c:formatCode>#,##0_ ;[Red]\-#,##0\ </c:formatCode>
                <c:ptCount val="8"/>
                <c:pt idx="0">
                  <c:v>150000</c:v>
                </c:pt>
                <c:pt idx="1">
                  <c:v>1150000</c:v>
                </c:pt>
                <c:pt idx="2">
                  <c:v>750000</c:v>
                </c:pt>
                <c:pt idx="3">
                  <c:v>1640000</c:v>
                </c:pt>
                <c:pt idx="4">
                  <c:v>300000</c:v>
                </c:pt>
                <c:pt idx="5">
                  <c:v>1400000</c:v>
                </c:pt>
                <c:pt idx="6">
                  <c:v>500000</c:v>
                </c:pt>
                <c:pt idx="7">
                  <c:v>6500000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6B7-4F03-AD9E-F783E34703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3893727"/>
        <c:axId val="2073894143"/>
      </c:lineChart>
      <c:catAx>
        <c:axId val="20738937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73894143"/>
        <c:crosses val="autoZero"/>
        <c:auto val="1"/>
        <c:lblAlgn val="ctr"/>
        <c:lblOffset val="100"/>
        <c:noMultiLvlLbl val="0"/>
      </c:catAx>
      <c:valAx>
        <c:axId val="2073894143"/>
        <c:scaling>
          <c:orientation val="minMax"/>
        </c:scaling>
        <c:delete val="0"/>
        <c:axPos val="l"/>
        <c:numFmt formatCode="General&quot;년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738937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112939</xdr:colOff>
      <xdr:row>24</xdr:row>
      <xdr:rowOff>147636</xdr:rowOff>
    </xdr:from>
    <xdr:to>
      <xdr:col>13</xdr:col>
      <xdr:colOff>295274</xdr:colOff>
      <xdr:row>38</xdr:row>
      <xdr:rowOff>56680</xdr:rowOff>
    </xdr:to>
    <xdr:sp macro="" textlink="">
      <xdr:nvSpPr>
        <xdr:cNvPr id="170" name="모서리가 둥근 직사각형 116">
          <a:extLst>
            <a:ext uri="{FF2B5EF4-FFF2-40B4-BE49-F238E27FC236}">
              <a16:creationId xmlns:a16="http://schemas.microsoft.com/office/drawing/2014/main" id="{9F7438A5-F4D2-4EDC-B419-A2E711C42AA7}"/>
            </a:ext>
          </a:extLst>
        </xdr:cNvPr>
        <xdr:cNvSpPr/>
      </xdr:nvSpPr>
      <xdr:spPr>
        <a:xfrm>
          <a:off x="2637064" y="5272086"/>
          <a:ext cx="5744935" cy="2842744"/>
        </a:xfrm>
        <a:prstGeom prst="roundRect">
          <a:avLst>
            <a:gd name="adj" fmla="val 3139"/>
          </a:avLst>
        </a:prstGeom>
        <a:solidFill>
          <a:schemeClr val="bg1"/>
        </a:solidFill>
        <a:ln>
          <a:noFill/>
        </a:ln>
        <a:effectLst>
          <a:outerShdw blurRad="190500" dist="50800" dir="2700000" algn="ctr" rotWithShape="0">
            <a:schemeClr val="accent1">
              <a:lumMod val="50000"/>
              <a:alpha val="25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504825</xdr:colOff>
      <xdr:row>24</xdr:row>
      <xdr:rowOff>10990</xdr:rowOff>
    </xdr:from>
    <xdr:to>
      <xdr:col>17</xdr:col>
      <xdr:colOff>295276</xdr:colOff>
      <xdr:row>39</xdr:row>
      <xdr:rowOff>21318</xdr:rowOff>
    </xdr:to>
    <xdr:grpSp>
      <xdr:nvGrpSpPr>
        <xdr:cNvPr id="8" name="그룹 7">
          <a:extLst>
            <a:ext uri="{FF2B5EF4-FFF2-40B4-BE49-F238E27FC236}">
              <a16:creationId xmlns:a16="http://schemas.microsoft.com/office/drawing/2014/main" id="{49F278A2-F061-4C90-AE81-8603F0CF7677}"/>
            </a:ext>
          </a:extLst>
        </xdr:cNvPr>
        <xdr:cNvGrpSpPr/>
      </xdr:nvGrpSpPr>
      <xdr:grpSpPr>
        <a:xfrm>
          <a:off x="8591550" y="5135440"/>
          <a:ext cx="2228851" cy="3153578"/>
          <a:chOff x="8667750" y="5135440"/>
          <a:chExt cx="2228851" cy="3153578"/>
        </a:xfrm>
      </xdr:grpSpPr>
      <xdr:grpSp>
        <xdr:nvGrpSpPr>
          <xdr:cNvPr id="15" name="그룹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GrpSpPr/>
        </xdr:nvGrpSpPr>
        <xdr:grpSpPr>
          <a:xfrm>
            <a:off x="8677275" y="5135440"/>
            <a:ext cx="2152651" cy="564621"/>
            <a:chOff x="84674" y="869101"/>
            <a:chExt cx="4388960" cy="426731"/>
          </a:xfrm>
        </xdr:grpSpPr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:cNvPr>
            <xdr:cNvSpPr txBox="1"/>
          </xdr:nvSpPr>
          <xdr:spPr>
            <a:xfrm>
              <a:off x="84674" y="869101"/>
              <a:ext cx="4376753" cy="2176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noAutofit/>
            </a:bodyPr>
            <a:lstStyle/>
            <a:p>
              <a:r>
                <a:rPr lang="ko-KR" altLang="en-US" sz="1100" b="1">
                  <a:solidFill>
                    <a:sysClr val="windowText" lastClr="000000"/>
                  </a:solidFill>
                  <a:latin typeface="+mn-ea"/>
                  <a:ea typeface="+mn-ea"/>
                </a:rPr>
                <a:t>② 수입과목 비율</a:t>
              </a:r>
              <a:endParaRPr lang="en-US" altLang="ko-KR" sz="1100" b="1">
                <a:solidFill>
                  <a:sysClr val="windowText" lastClr="000000"/>
                </a:solidFill>
                <a:latin typeface="+mn-ea"/>
                <a:ea typeface="+mn-ea"/>
              </a:endParaRPr>
            </a:p>
          </xdr:txBody>
        </xdr:sp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00000000-0008-0000-0200-000011000000}"/>
                </a:ext>
              </a:extLst>
            </xdr:cNvPr>
            <xdr:cNvSpPr txBox="1"/>
          </xdr:nvSpPr>
          <xdr:spPr>
            <a:xfrm>
              <a:off x="269381" y="1078167"/>
              <a:ext cx="4204253" cy="217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noAutofit/>
            </a:bodyPr>
            <a:lstStyle/>
            <a:p>
              <a:r>
                <a:rPr lang="ko-KR" altLang="en-US" sz="90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ea"/>
                  <a:ea typeface="+mn-ea"/>
                  <a:cs typeface="Noto Sans Light" panose="020B0402040504020204" pitchFamily="34"/>
                </a:rPr>
                <a:t>수입과목별 비율을 확인합니다</a:t>
              </a:r>
              <a:r>
                <a:rPr lang="en-US" altLang="ko-KR" sz="90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ea"/>
                  <a:ea typeface="+mn-ea"/>
                  <a:cs typeface="Noto Sans Light" panose="020B0402040504020204" pitchFamily="34"/>
                </a:rPr>
                <a:t>.</a:t>
              </a:r>
            </a:p>
          </xdr:txBody>
        </xdr:sp>
      </xdr:grpSp>
      <xdr:graphicFrame macro="">
        <xdr:nvGraphicFramePr>
          <xdr:cNvPr id="18" name="차트 17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GraphicFramePr>
            <a:graphicFrameLocks/>
          </xdr:cNvGraphicFramePr>
        </xdr:nvGraphicFramePr>
        <xdr:xfrm>
          <a:off x="8667750" y="5780430"/>
          <a:ext cx="2228851" cy="250858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</xdr:grpSp>
    <xdr:clientData/>
  </xdr:twoCellAnchor>
  <xdr:twoCellAnchor>
    <xdr:from>
      <xdr:col>17</xdr:col>
      <xdr:colOff>542926</xdr:colOff>
      <xdr:row>24</xdr:row>
      <xdr:rowOff>4627</xdr:rowOff>
    </xdr:from>
    <xdr:to>
      <xdr:col>21</xdr:col>
      <xdr:colOff>333376</xdr:colOff>
      <xdr:row>39</xdr:row>
      <xdr:rowOff>68943</xdr:rowOff>
    </xdr:to>
    <xdr:grpSp>
      <xdr:nvGrpSpPr>
        <xdr:cNvPr id="9" name="그룹 8">
          <a:extLst>
            <a:ext uri="{FF2B5EF4-FFF2-40B4-BE49-F238E27FC236}">
              <a16:creationId xmlns:a16="http://schemas.microsoft.com/office/drawing/2014/main" id="{604CC00E-5B18-4EE0-BA54-F31DB2F187E2}"/>
            </a:ext>
          </a:extLst>
        </xdr:cNvPr>
        <xdr:cNvGrpSpPr/>
      </xdr:nvGrpSpPr>
      <xdr:grpSpPr>
        <a:xfrm>
          <a:off x="11068051" y="5129077"/>
          <a:ext cx="2228850" cy="3207566"/>
          <a:chOff x="11144251" y="5129077"/>
          <a:chExt cx="2228850" cy="3207566"/>
        </a:xfrm>
      </xdr:grpSpPr>
      <xdr:grpSp>
        <xdr:nvGrpSpPr>
          <xdr:cNvPr id="31" name="그룹 30">
            <a:extLst>
              <a:ext uri="{FF2B5EF4-FFF2-40B4-BE49-F238E27FC236}">
                <a16:creationId xmlns:a16="http://schemas.microsoft.com/office/drawing/2014/main" id="{00000000-0008-0000-0200-00001F000000}"/>
              </a:ext>
            </a:extLst>
          </xdr:cNvPr>
          <xdr:cNvGrpSpPr/>
        </xdr:nvGrpSpPr>
        <xdr:grpSpPr>
          <a:xfrm>
            <a:off x="11163299" y="5129077"/>
            <a:ext cx="2180605" cy="577346"/>
            <a:chOff x="-114841" y="830244"/>
            <a:chExt cx="4480077" cy="463189"/>
          </a:xfrm>
        </xdr:grpSpPr>
        <xdr:sp macro="" textlink="">
          <xdr:nvSpPr>
            <xdr:cNvPr id="35" name="TextBox 34">
              <a:extLst>
                <a:ext uri="{FF2B5EF4-FFF2-40B4-BE49-F238E27FC236}">
                  <a16:creationId xmlns:a16="http://schemas.microsoft.com/office/drawing/2014/main" id="{00000000-0008-0000-0200-000023000000}"/>
                </a:ext>
              </a:extLst>
            </xdr:cNvPr>
            <xdr:cNvSpPr txBox="1"/>
          </xdr:nvSpPr>
          <xdr:spPr>
            <a:xfrm>
              <a:off x="-114841" y="830244"/>
              <a:ext cx="4331064" cy="22988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noAutofit/>
            </a:bodyPr>
            <a:lstStyle/>
            <a:p>
              <a:r>
                <a:rPr lang="ko-KR" altLang="en-US" sz="1100" b="1">
                  <a:solidFill>
                    <a:sysClr val="windowText" lastClr="000000"/>
                  </a:solidFill>
                  <a:latin typeface="+mn-ea"/>
                  <a:ea typeface="+mn-ea"/>
                </a:rPr>
                <a:t>③ 지출과목 비율</a:t>
              </a:r>
              <a:endParaRPr lang="en-US" altLang="ko-KR" sz="1100" b="1">
                <a:solidFill>
                  <a:sysClr val="windowText" lastClr="000000"/>
                </a:solidFill>
                <a:latin typeface="+mn-ea"/>
                <a:ea typeface="+mn-ea"/>
              </a:endParaRPr>
            </a:p>
          </xdr:txBody>
        </xdr:sp>
        <xdr:sp macro="" textlink="">
          <xdr:nvSpPr>
            <xdr:cNvPr id="36" name="TextBox 35">
              <a:extLst>
                <a:ext uri="{FF2B5EF4-FFF2-40B4-BE49-F238E27FC236}">
                  <a16:creationId xmlns:a16="http://schemas.microsoft.com/office/drawing/2014/main" id="{00000000-0008-0000-0200-000024000000}"/>
                </a:ext>
              </a:extLst>
            </xdr:cNvPr>
            <xdr:cNvSpPr txBox="1"/>
          </xdr:nvSpPr>
          <xdr:spPr>
            <a:xfrm>
              <a:off x="124620" y="1063545"/>
              <a:ext cx="4240616" cy="22988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noAutofit/>
            </a:bodyPr>
            <a:lstStyle/>
            <a:p>
              <a:r>
                <a:rPr lang="ko-KR" altLang="en-US" sz="90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ea"/>
                  <a:ea typeface="+mn-ea"/>
                  <a:cs typeface="Noto Sans Light" panose="020B0402040504020204" pitchFamily="34"/>
                </a:rPr>
                <a:t>지출과목별 비율을 확인합니다</a:t>
              </a:r>
              <a:r>
                <a:rPr lang="en-US" altLang="ko-KR" sz="90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ea"/>
                  <a:ea typeface="+mn-ea"/>
                  <a:cs typeface="Noto Sans Light" panose="020B0402040504020204" pitchFamily="34"/>
                </a:rPr>
                <a:t>.</a:t>
              </a:r>
            </a:p>
          </xdr:txBody>
        </xdr:sp>
      </xdr:grpSp>
      <xdr:graphicFrame macro="">
        <xdr:nvGraphicFramePr>
          <xdr:cNvPr id="34" name="차트 33"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GraphicFramePr>
            <a:graphicFrameLocks/>
          </xdr:cNvGraphicFramePr>
        </xdr:nvGraphicFramePr>
        <xdr:xfrm>
          <a:off x="11144251" y="5791099"/>
          <a:ext cx="2228850" cy="254554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  <xdr:twoCellAnchor>
    <xdr:from>
      <xdr:col>4</xdr:col>
      <xdr:colOff>112940</xdr:colOff>
      <xdr:row>9</xdr:row>
      <xdr:rowOff>129019</xdr:rowOff>
    </xdr:from>
    <xdr:to>
      <xdr:col>21</xdr:col>
      <xdr:colOff>304800</xdr:colOff>
      <xdr:row>23</xdr:row>
      <xdr:rowOff>38063</xdr:rowOff>
    </xdr:to>
    <xdr:grpSp>
      <xdr:nvGrpSpPr>
        <xdr:cNvPr id="14" name="그룹 13">
          <a:extLst>
            <a:ext uri="{FF2B5EF4-FFF2-40B4-BE49-F238E27FC236}">
              <a16:creationId xmlns:a16="http://schemas.microsoft.com/office/drawing/2014/main" id="{43F1BC29-40C3-46C1-9165-AE76E8C76B1B}"/>
            </a:ext>
          </a:extLst>
        </xdr:cNvPr>
        <xdr:cNvGrpSpPr/>
      </xdr:nvGrpSpPr>
      <xdr:grpSpPr>
        <a:xfrm>
          <a:off x="2637065" y="2110219"/>
          <a:ext cx="10631260" cy="2842744"/>
          <a:chOff x="2637065" y="2224519"/>
          <a:chExt cx="10631260" cy="2842744"/>
        </a:xfrm>
      </xdr:grpSpPr>
      <xdr:sp macro="" textlink="">
        <xdr:nvSpPr>
          <xdr:cNvPr id="120" name="모서리가 둥근 직사각형 116">
            <a:extLst>
              <a:ext uri="{FF2B5EF4-FFF2-40B4-BE49-F238E27FC236}">
                <a16:creationId xmlns:a16="http://schemas.microsoft.com/office/drawing/2014/main" id="{11385567-1BE0-4E1E-9460-6C2F3F796751}"/>
              </a:ext>
            </a:extLst>
          </xdr:cNvPr>
          <xdr:cNvSpPr/>
        </xdr:nvSpPr>
        <xdr:spPr>
          <a:xfrm>
            <a:off x="2637065" y="2224519"/>
            <a:ext cx="10631260" cy="2842744"/>
          </a:xfrm>
          <a:prstGeom prst="roundRect">
            <a:avLst>
              <a:gd name="adj" fmla="val 3139"/>
            </a:avLst>
          </a:prstGeom>
          <a:solidFill>
            <a:schemeClr val="bg1"/>
          </a:solidFill>
          <a:ln>
            <a:noFill/>
          </a:ln>
          <a:effectLst>
            <a:outerShdw blurRad="190500" dist="50800" dir="2700000" algn="ctr" rotWithShape="0">
              <a:schemeClr val="accent1">
                <a:lumMod val="50000"/>
                <a:alpha val="25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ko-KR" altLang="en-US" sz="11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GrpSpPr/>
        </xdr:nvGrpSpPr>
        <xdr:grpSpPr>
          <a:xfrm>
            <a:off x="2762249" y="2266949"/>
            <a:ext cx="10477501" cy="2613577"/>
            <a:chOff x="2444562" y="2314574"/>
            <a:chExt cx="10999053" cy="2613167"/>
          </a:xfrm>
        </xdr:grpSpPr>
        <xdr:grpSp>
          <xdr:nvGrpSpPr>
            <xdr:cNvPr id="193" name="그룹 192">
              <a:extLst>
                <a:ext uri="{FF2B5EF4-FFF2-40B4-BE49-F238E27FC236}">
                  <a16:creationId xmlns:a16="http://schemas.microsoft.com/office/drawing/2014/main" id="{00000000-0008-0000-0200-0000C1000000}"/>
                </a:ext>
              </a:extLst>
            </xdr:cNvPr>
            <xdr:cNvGrpSpPr/>
          </xdr:nvGrpSpPr>
          <xdr:grpSpPr>
            <a:xfrm>
              <a:off x="2470621" y="2314574"/>
              <a:ext cx="10972994" cy="554382"/>
              <a:chOff x="325446" y="1074027"/>
              <a:chExt cx="8382525" cy="605697"/>
            </a:xfrm>
          </xdr:grpSpPr>
          <xdr:sp macro="" textlink="">
            <xdr:nvSpPr>
              <xdr:cNvPr id="194" name="TextBox 193">
                <a:extLst>
                  <a:ext uri="{FF2B5EF4-FFF2-40B4-BE49-F238E27FC236}">
                    <a16:creationId xmlns:a16="http://schemas.microsoft.com/office/drawing/2014/main" id="{00000000-0008-0000-0200-0000C2000000}"/>
                  </a:ext>
                </a:extLst>
              </xdr:cNvPr>
              <xdr:cNvSpPr txBox="1"/>
            </xdr:nvSpPr>
            <xdr:spPr>
              <a:xfrm>
                <a:off x="325446" y="1074027"/>
                <a:ext cx="8374430" cy="314325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rtlCol="0" anchor="t">
                <a:noAutofit/>
              </a:bodyPr>
              <a:lstStyle/>
              <a:p>
                <a:r>
                  <a:rPr lang="ko-KR" altLang="en-US" sz="1100" b="1">
                    <a:solidFill>
                      <a:sysClr val="windowText" lastClr="000000"/>
                    </a:solidFill>
                    <a:latin typeface="+mn-ea"/>
                    <a:ea typeface="+mn-ea"/>
                  </a:rPr>
                  <a:t>ⓛ 월별 수입</a:t>
                </a:r>
                <a:r>
                  <a:rPr lang="en-US" altLang="ko-KR" sz="1100" b="1">
                    <a:solidFill>
                      <a:sysClr val="windowText" lastClr="000000"/>
                    </a:solidFill>
                    <a:latin typeface="+mn-ea"/>
                    <a:ea typeface="+mn-ea"/>
                  </a:rPr>
                  <a:t>/</a:t>
                </a:r>
                <a:r>
                  <a:rPr lang="ko-KR" altLang="en-US" sz="1100" b="1">
                    <a:solidFill>
                      <a:sysClr val="windowText" lastClr="000000"/>
                    </a:solidFill>
                    <a:latin typeface="+mn-ea"/>
                    <a:ea typeface="+mn-ea"/>
                  </a:rPr>
                  <a:t>지출 현황</a:t>
                </a:r>
                <a:endParaRPr lang="en-US" altLang="ko-KR" sz="1100" b="1">
                  <a:solidFill>
                    <a:sysClr val="windowText" lastClr="000000"/>
                  </a:solidFill>
                  <a:latin typeface="+mn-ea"/>
                  <a:ea typeface="+mn-ea"/>
                </a:endParaRPr>
              </a:p>
            </xdr:txBody>
          </xdr:sp>
          <xdr:sp macro="" textlink="">
            <xdr:nvSpPr>
              <xdr:cNvPr id="195" name="TextBox 194">
                <a:extLst>
                  <a:ext uri="{FF2B5EF4-FFF2-40B4-BE49-F238E27FC236}">
                    <a16:creationId xmlns:a16="http://schemas.microsoft.com/office/drawing/2014/main" id="{00000000-0008-0000-0200-0000C3000000}"/>
                  </a:ext>
                </a:extLst>
              </xdr:cNvPr>
              <xdr:cNvSpPr txBox="1"/>
            </xdr:nvSpPr>
            <xdr:spPr>
              <a:xfrm>
                <a:off x="421728" y="1365066"/>
                <a:ext cx="8286243" cy="314658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rtlCol="0" anchor="t">
                <a:noAutofit/>
              </a:bodyPr>
              <a:lstStyle/>
              <a:p>
                <a:r>
                  <a:rPr lang="ko-KR" altLang="en-US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ea"/>
                    <a:ea typeface="+mn-ea"/>
                    <a:cs typeface="Noto Sans Light" panose="020B0402040504020204" pitchFamily="34"/>
                  </a:rPr>
                  <a:t>월별 수입액 및 지출액을 확인합니다</a:t>
                </a:r>
                <a:r>
                  <a:rPr lang="en-US" altLang="ko-KR" sz="9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ea"/>
                    <a:ea typeface="+mn-ea"/>
                    <a:cs typeface="Noto Sans Light" panose="020B0402040504020204" pitchFamily="34"/>
                  </a:rPr>
                  <a:t>.</a:t>
                </a:r>
              </a:p>
            </xdr:txBody>
          </xdr:sp>
        </xdr:grpSp>
        <xdr:graphicFrame macro="">
          <xdr:nvGraphicFramePr>
            <xdr:cNvPr id="196" name="차트 195">
              <a:extLst>
                <a:ext uri="{FF2B5EF4-FFF2-40B4-BE49-F238E27FC236}">
                  <a16:creationId xmlns:a16="http://schemas.microsoft.com/office/drawing/2014/main" id="{00000000-0008-0000-0200-0000C4000000}"/>
                </a:ext>
              </a:extLst>
            </xdr:cNvPr>
            <xdr:cNvGraphicFramePr>
              <a:graphicFrameLocks/>
            </xdr:cNvGraphicFramePr>
          </xdr:nvGraphicFramePr>
          <xdr:xfrm>
            <a:off x="2444562" y="2937015"/>
            <a:ext cx="10871386" cy="1990726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3"/>
            </a:graphicData>
          </a:graphic>
        </xdr:graphicFrame>
        <xdr:sp macro="" textlink="">
          <xdr:nvSpPr>
            <xdr:cNvPr id="200" name="직사각형 199">
              <a:extLst>
                <a:ext uri="{FF2B5EF4-FFF2-40B4-BE49-F238E27FC236}">
                  <a16:creationId xmlns:a16="http://schemas.microsoft.com/office/drawing/2014/main" id="{00000000-0008-0000-0200-0000C8000000}"/>
                </a:ext>
              </a:extLst>
            </xdr:cNvPr>
            <xdr:cNvSpPr/>
          </xdr:nvSpPr>
          <xdr:spPr>
            <a:xfrm>
              <a:off x="11684205" y="2447558"/>
              <a:ext cx="147066" cy="144407"/>
            </a:xfrm>
            <a:prstGeom prst="rect">
              <a:avLst/>
            </a:prstGeom>
            <a:solidFill>
              <a:schemeClr val="accent4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>
                <a:solidFill>
                  <a:sysClr val="windowText" lastClr="000000"/>
                </a:solidFill>
              </a:endParaRPr>
            </a:p>
          </xdr:txBody>
        </xdr:sp>
        <xdr:sp macro="" textlink="option!$C$20">
          <xdr:nvSpPr>
            <xdr:cNvPr id="201" name="TextBox 200">
              <a:extLst>
                <a:ext uri="{FF2B5EF4-FFF2-40B4-BE49-F238E27FC236}">
                  <a16:creationId xmlns:a16="http://schemas.microsoft.com/office/drawing/2014/main" id="{00000000-0008-0000-0200-0000C9000000}"/>
                </a:ext>
              </a:extLst>
            </xdr:cNvPr>
            <xdr:cNvSpPr txBox="1"/>
          </xdr:nvSpPr>
          <xdr:spPr>
            <a:xfrm>
              <a:off x="11800939" y="2381257"/>
              <a:ext cx="648000" cy="288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fld id="{ECFEC421-FD2F-45F6-8DF9-0707CD8EDBB7}" type="TxLink">
                <a:rPr lang="ko-KR" altLang="en-US" sz="900" b="1" i="0" u="none" strike="noStrike">
                  <a:solidFill>
                    <a:sysClr val="windowText" lastClr="000000"/>
                  </a:solidFill>
                  <a:latin typeface="맑은 고딕"/>
                  <a:ea typeface="맑은 고딕"/>
                </a:rPr>
                <a:pPr algn="l"/>
                <a:t>수입액</a:t>
              </a:fld>
              <a:endParaRPr lang="ko-KR" altLang="en-US" sz="90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202" name="직사각형 201">
              <a:extLst>
                <a:ext uri="{FF2B5EF4-FFF2-40B4-BE49-F238E27FC236}">
                  <a16:creationId xmlns:a16="http://schemas.microsoft.com/office/drawing/2014/main" id="{00000000-0008-0000-0200-0000CA000000}"/>
                </a:ext>
              </a:extLst>
            </xdr:cNvPr>
            <xdr:cNvSpPr/>
          </xdr:nvSpPr>
          <xdr:spPr>
            <a:xfrm>
              <a:off x="12592718" y="2447551"/>
              <a:ext cx="147066" cy="144407"/>
            </a:xfrm>
            <a:prstGeom prst="rect">
              <a:avLst/>
            </a:prstGeom>
            <a:solidFill>
              <a:schemeClr val="accent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>
                <a:solidFill>
                  <a:sysClr val="windowText" lastClr="000000"/>
                </a:solidFill>
              </a:endParaRPr>
            </a:p>
          </xdr:txBody>
        </xdr:sp>
        <xdr:sp macro="" textlink="option!$D$20">
          <xdr:nvSpPr>
            <xdr:cNvPr id="203" name="TextBox 202">
              <a:extLst>
                <a:ext uri="{FF2B5EF4-FFF2-40B4-BE49-F238E27FC236}">
                  <a16:creationId xmlns:a16="http://schemas.microsoft.com/office/drawing/2014/main" id="{00000000-0008-0000-0200-0000CB000000}"/>
                </a:ext>
              </a:extLst>
            </xdr:cNvPr>
            <xdr:cNvSpPr txBox="1"/>
          </xdr:nvSpPr>
          <xdr:spPr>
            <a:xfrm>
              <a:off x="12709452" y="2381250"/>
              <a:ext cx="648000" cy="288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fld id="{AB8384F7-F216-4C50-BA92-C7906B0E828A}" type="TxLink">
                <a:rPr lang="ko-KR" altLang="en-US" sz="900" b="1" i="0" u="none" strike="noStrike">
                  <a:solidFill>
                    <a:sysClr val="windowText" lastClr="000000"/>
                  </a:solidFill>
                  <a:latin typeface="맑은 고딕"/>
                  <a:ea typeface="맑은 고딕"/>
                </a:rPr>
                <a:pPr algn="l"/>
                <a:t>지출액</a:t>
              </a:fld>
              <a:endParaRPr lang="ko-KR" altLang="en-US" sz="900">
                <a:solidFill>
                  <a:sysClr val="windowText" lastClr="000000"/>
                </a:solidFill>
              </a:endParaRPr>
            </a:p>
          </xdr:txBody>
        </xdr:sp>
      </xdr:grpSp>
    </xdr:grpSp>
    <xdr:clientData/>
  </xdr:twoCellAnchor>
  <xdr:twoCellAnchor editAs="oneCell">
    <xdr:from>
      <xdr:col>4</xdr:col>
      <xdr:colOff>278712</xdr:colOff>
      <xdr:row>25</xdr:row>
      <xdr:rowOff>15946</xdr:rowOff>
    </xdr:from>
    <xdr:to>
      <xdr:col>13</xdr:col>
      <xdr:colOff>451249</xdr:colOff>
      <xdr:row>27</xdr:row>
      <xdr:rowOff>178751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2802837" y="5349946"/>
          <a:ext cx="5735137" cy="581905"/>
          <a:chOff x="9441349" y="5246154"/>
          <a:chExt cx="4171608" cy="584283"/>
        </a:xfrm>
      </xdr:grpSpPr>
      <xdr:sp macro="" textlink="">
        <xdr:nvSpPr>
          <xdr:cNvPr id="204" name="TextBox 203">
            <a:extLst>
              <a:ext uri="{FF2B5EF4-FFF2-40B4-BE49-F238E27FC236}">
                <a16:creationId xmlns:a16="http://schemas.microsoft.com/office/drawing/2014/main" id="{00000000-0008-0000-0200-0000CC000000}"/>
              </a:ext>
            </a:extLst>
          </xdr:cNvPr>
          <xdr:cNvSpPr txBox="1"/>
        </xdr:nvSpPr>
        <xdr:spPr>
          <a:xfrm>
            <a:off x="9441349" y="5246154"/>
            <a:ext cx="4036200" cy="28526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ko-KR" altLang="en-US" sz="1100" b="1">
                <a:solidFill>
                  <a:sysClr val="windowText" lastClr="000000"/>
                </a:solidFill>
                <a:latin typeface="+mn-ea"/>
                <a:ea typeface="+mn-ea"/>
              </a:rPr>
              <a:t>① 분기별 수입</a:t>
            </a:r>
            <a:r>
              <a:rPr lang="en-US" altLang="ko-KR" sz="1100" b="1">
                <a:solidFill>
                  <a:sysClr val="windowText" lastClr="000000"/>
                </a:solidFill>
                <a:latin typeface="+mn-ea"/>
                <a:ea typeface="+mn-ea"/>
              </a:rPr>
              <a:t>/</a:t>
            </a:r>
            <a:r>
              <a:rPr lang="ko-KR" altLang="en-US" sz="1100" b="1">
                <a:solidFill>
                  <a:sysClr val="windowText" lastClr="000000"/>
                </a:solidFill>
                <a:latin typeface="+mn-ea"/>
                <a:ea typeface="+mn-ea"/>
              </a:rPr>
              <a:t>지출 현황</a:t>
            </a:r>
            <a:endParaRPr lang="en-US" altLang="ko-KR" sz="1100" b="1">
              <a:solidFill>
                <a:sysClr val="windowText" lastClr="000000"/>
              </a:solidFill>
              <a:latin typeface="+mn-ea"/>
              <a:ea typeface="+mn-ea"/>
            </a:endParaRPr>
          </a:p>
        </xdr:txBody>
      </xdr:sp>
      <xdr:sp macro="" textlink="">
        <xdr:nvSpPr>
          <xdr:cNvPr id="209" name="TextBox 208">
            <a:extLst>
              <a:ext uri="{FF2B5EF4-FFF2-40B4-BE49-F238E27FC236}">
                <a16:creationId xmlns:a16="http://schemas.microsoft.com/office/drawing/2014/main" id="{00000000-0008-0000-0200-0000D1000000}"/>
              </a:ext>
            </a:extLst>
          </xdr:cNvPr>
          <xdr:cNvSpPr txBox="1"/>
        </xdr:nvSpPr>
        <xdr:spPr>
          <a:xfrm>
            <a:off x="9523497" y="5545176"/>
            <a:ext cx="3960000" cy="28526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ko-KR" altLang="en-US" sz="90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Noto Sans Light" panose="020B0402040504020204" pitchFamily="34"/>
              </a:rPr>
              <a:t>분기별 수입액 및 지출액을 확인합니다</a:t>
            </a:r>
            <a:r>
              <a:rPr lang="en-US" altLang="ko-KR" sz="90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Noto Sans Light" panose="020B0402040504020204" pitchFamily="34"/>
              </a:rPr>
              <a:t>.</a:t>
            </a:r>
          </a:p>
        </xdr:txBody>
      </xdr:sp>
      <xdr:sp macro="" textlink="">
        <xdr:nvSpPr>
          <xdr:cNvPr id="210" name="직사각형 209">
            <a:extLst>
              <a:ext uri="{FF2B5EF4-FFF2-40B4-BE49-F238E27FC236}">
                <a16:creationId xmlns:a16="http://schemas.microsoft.com/office/drawing/2014/main" id="{00000000-0008-0000-0200-0000D2000000}"/>
              </a:ext>
            </a:extLst>
          </xdr:cNvPr>
          <xdr:cNvSpPr/>
        </xdr:nvSpPr>
        <xdr:spPr>
          <a:xfrm>
            <a:off x="12832402" y="5409825"/>
            <a:ext cx="120131" cy="144407"/>
          </a:xfrm>
          <a:prstGeom prst="rect">
            <a:avLst/>
          </a:prstGeom>
          <a:solidFill>
            <a:schemeClr val="accent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>
              <a:solidFill>
                <a:sysClr val="windowText" lastClr="000000"/>
              </a:solidFill>
            </a:endParaRPr>
          </a:p>
        </xdr:txBody>
      </xdr:sp>
      <xdr:sp macro="" textlink="option!D48">
        <xdr:nvSpPr>
          <xdr:cNvPr id="211" name="TextBox 210">
            <a:extLst>
              <a:ext uri="{FF2B5EF4-FFF2-40B4-BE49-F238E27FC236}">
                <a16:creationId xmlns:a16="http://schemas.microsoft.com/office/drawing/2014/main" id="{00000000-0008-0000-0200-0000D3000000}"/>
              </a:ext>
            </a:extLst>
          </xdr:cNvPr>
          <xdr:cNvSpPr txBox="1"/>
        </xdr:nvSpPr>
        <xdr:spPr>
          <a:xfrm>
            <a:off x="12910034" y="5324475"/>
            <a:ext cx="702923" cy="28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fld id="{88BAED7E-67DE-4665-82BF-59451D869D3F}" type="TxLink">
              <a:rPr lang="ko-KR" altLang="en-US" sz="1000" b="1" i="0" u="none" strike="noStrike">
                <a:solidFill>
                  <a:sysClr val="windowText" lastClr="000000"/>
                </a:solidFill>
                <a:latin typeface="맑은 고딕"/>
                <a:ea typeface="맑은 고딕"/>
              </a:rPr>
              <a:pPr algn="l"/>
              <a:t>지출액</a:t>
            </a:fld>
            <a:endParaRPr lang="en-US" altLang="ko-KR" sz="900">
              <a:solidFill>
                <a:sysClr val="windowText" lastClr="000000"/>
              </a:solidFill>
              <a:latin typeface="+mn-ea"/>
              <a:ea typeface="+mn-ea"/>
            </a:endParaRPr>
          </a:p>
        </xdr:txBody>
      </xdr:sp>
      <xdr:sp macro="" textlink="">
        <xdr:nvSpPr>
          <xdr:cNvPr id="212" name="직사각형 211">
            <a:extLst>
              <a:ext uri="{FF2B5EF4-FFF2-40B4-BE49-F238E27FC236}">
                <a16:creationId xmlns:a16="http://schemas.microsoft.com/office/drawing/2014/main" id="{00000000-0008-0000-0200-0000D4000000}"/>
              </a:ext>
            </a:extLst>
          </xdr:cNvPr>
          <xdr:cNvSpPr/>
        </xdr:nvSpPr>
        <xdr:spPr>
          <a:xfrm>
            <a:off x="12002846" y="5409833"/>
            <a:ext cx="110824" cy="144407"/>
          </a:xfrm>
          <a:prstGeom prst="rect">
            <a:avLst/>
          </a:prstGeom>
          <a:solidFill>
            <a:schemeClr val="accent5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>
              <a:solidFill>
                <a:sysClr val="windowText" lastClr="000000"/>
              </a:solidFill>
            </a:endParaRPr>
          </a:p>
        </xdr:txBody>
      </xdr:sp>
      <xdr:sp macro="" textlink="option!C48">
        <xdr:nvSpPr>
          <xdr:cNvPr id="213" name="TextBox 212">
            <a:extLst>
              <a:ext uri="{FF2B5EF4-FFF2-40B4-BE49-F238E27FC236}">
                <a16:creationId xmlns:a16="http://schemas.microsoft.com/office/drawing/2014/main" id="{00000000-0008-0000-0200-0000D5000000}"/>
              </a:ext>
            </a:extLst>
          </xdr:cNvPr>
          <xdr:cNvSpPr txBox="1"/>
        </xdr:nvSpPr>
        <xdr:spPr>
          <a:xfrm>
            <a:off x="12083469" y="5324482"/>
            <a:ext cx="691288" cy="28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fld id="{D9A148EA-547F-4502-9409-3F5D660F9A6E}" type="TxLink">
              <a:rPr lang="ko-KR" altLang="en-US" sz="1000" b="1" i="0" u="none" strike="noStrike">
                <a:solidFill>
                  <a:sysClr val="windowText" lastClr="000000"/>
                </a:solidFill>
                <a:latin typeface="맑은 고딕"/>
                <a:ea typeface="맑은 고딕"/>
              </a:rPr>
              <a:pPr algn="l"/>
              <a:t>수입액</a:t>
            </a:fld>
            <a:endParaRPr lang="ko-KR" altLang="en-US" sz="9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4</xdr:col>
      <xdr:colOff>305475</xdr:colOff>
      <xdr:row>28</xdr:row>
      <xdr:rowOff>60660</xdr:rowOff>
    </xdr:from>
    <xdr:to>
      <xdr:col>13</xdr:col>
      <xdr:colOff>91109</xdr:colOff>
      <xdr:row>37</xdr:row>
      <xdr:rowOff>107674</xdr:rowOff>
    </xdr:to>
    <xdr:graphicFrame macro="">
      <xdr:nvGraphicFramePr>
        <xdr:cNvPr id="128" name="차트 12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</xdr:col>
      <xdr:colOff>987764</xdr:colOff>
      <xdr:row>11</xdr:row>
      <xdr:rowOff>208213</xdr:rowOff>
    </xdr:from>
    <xdr:to>
      <xdr:col>3</xdr:col>
      <xdr:colOff>642422</xdr:colOff>
      <xdr:row>13</xdr:row>
      <xdr:rowOff>148097</xdr:rowOff>
    </xdr:to>
    <xdr:sp macro="" textlink="option!$F$2">
      <xdr:nvSpPr>
        <xdr:cNvPr id="126" name="직사각형 125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/>
      </xdr:nvSpPr>
      <xdr:spPr>
        <a:xfrm>
          <a:off x="1352435" y="2624842"/>
          <a:ext cx="705130" cy="3644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6805E038-9BC0-490A-AB7F-1FEF3877F78D}" type="TxLink">
            <a:rPr lang="en-US" altLang="en-US" sz="1200" b="0" i="0" u="none" strike="noStrike">
              <a:solidFill>
                <a:schemeClr val="bg1"/>
              </a:solidFill>
              <a:latin typeface="Segoe UI Semibold" panose="020B0702040204020203" pitchFamily="34" charset="0"/>
              <a:ea typeface="맑은 고딕"/>
              <a:cs typeface="Segoe UI Semibold" panose="020B0702040204020203" pitchFamily="34" charset="0"/>
            </a:rPr>
            <a:pPr algn="r"/>
            <a:t> </a:t>
          </a:fld>
          <a:endParaRPr lang="ko-KR" altLang="en-US" sz="1200" b="0">
            <a:solidFill>
              <a:schemeClr val="bg1"/>
            </a:solidFill>
            <a:latin typeface="Segoe UI Semibold" panose="020B07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 editAs="oneCell">
    <xdr:from>
      <xdr:col>2</xdr:col>
      <xdr:colOff>1021488</xdr:colOff>
      <xdr:row>26</xdr:row>
      <xdr:rowOff>87349</xdr:rowOff>
    </xdr:from>
    <xdr:to>
      <xdr:col>3</xdr:col>
      <xdr:colOff>683807</xdr:colOff>
      <xdr:row>28</xdr:row>
      <xdr:rowOff>79929</xdr:rowOff>
    </xdr:to>
    <xdr:sp macro="" textlink="option!$H$2">
      <xdr:nvSpPr>
        <xdr:cNvPr id="179" name="직사각형 17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/>
      </xdr:nvSpPr>
      <xdr:spPr>
        <a:xfrm>
          <a:off x="1386159" y="5688049"/>
          <a:ext cx="712791" cy="41712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BA17D176-0C58-4BE9-914A-0E610DAB2F39}" type="TxLink">
            <a:rPr lang="en-US" altLang="en-US" sz="1200" b="0" i="0" u="none" strike="noStrike">
              <a:solidFill>
                <a:schemeClr val="bg1"/>
              </a:solidFill>
              <a:latin typeface="Segoe UI Semibold" panose="020B0702040204020203" pitchFamily="34" charset="0"/>
              <a:ea typeface="맑은 고딕"/>
              <a:cs typeface="Segoe UI Semibold" panose="020B0702040204020203" pitchFamily="34" charset="0"/>
            </a:rPr>
            <a:pPr algn="r"/>
            <a:t> </a:t>
          </a:fld>
          <a:endParaRPr lang="ko-KR" altLang="en-US" sz="1200" b="0">
            <a:solidFill>
              <a:schemeClr val="bg1"/>
            </a:solidFill>
            <a:latin typeface="Segoe UI Semibold" panose="020B07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 editAs="oneCell">
    <xdr:from>
      <xdr:col>2</xdr:col>
      <xdr:colOff>1022942</xdr:colOff>
      <xdr:row>30</xdr:row>
      <xdr:rowOff>163978</xdr:rowOff>
    </xdr:from>
    <xdr:to>
      <xdr:col>3</xdr:col>
      <xdr:colOff>685261</xdr:colOff>
      <xdr:row>32</xdr:row>
      <xdr:rowOff>156558</xdr:rowOff>
    </xdr:to>
    <xdr:sp macro="" textlink="option!$H$4">
      <xdr:nvSpPr>
        <xdr:cNvPr id="188" name="직사각형 187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/>
      </xdr:nvSpPr>
      <xdr:spPr>
        <a:xfrm>
          <a:off x="1387613" y="6613764"/>
          <a:ext cx="712791" cy="41712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C9CC1B7C-E01F-45D9-98A2-B65A1FB6E879}" type="TxLink">
            <a:rPr lang="en-US" altLang="en-US" sz="1200" b="0" i="0" u="none" strike="noStrike">
              <a:solidFill>
                <a:schemeClr val="bg1"/>
              </a:solidFill>
              <a:latin typeface="Segoe UI Semibold" panose="020B0702040204020203" pitchFamily="34" charset="0"/>
              <a:ea typeface="맑은 고딕"/>
              <a:cs typeface="Segoe UI Semibold" panose="020B0702040204020203" pitchFamily="34" charset="0"/>
            </a:rPr>
            <a:pPr algn="r"/>
            <a:t>매입비용</a:t>
          </a:fld>
          <a:endParaRPr lang="ko-KR" altLang="en-US" sz="1200" b="0">
            <a:solidFill>
              <a:schemeClr val="bg1"/>
            </a:solidFill>
            <a:latin typeface="Segoe UI Semibold" panose="020B07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 editAs="oneCell">
    <xdr:from>
      <xdr:col>1</xdr:col>
      <xdr:colOff>81863</xdr:colOff>
      <xdr:row>4</xdr:row>
      <xdr:rowOff>88462</xdr:rowOff>
    </xdr:from>
    <xdr:to>
      <xdr:col>21</xdr:col>
      <xdr:colOff>400050</xdr:colOff>
      <xdr:row>8</xdr:row>
      <xdr:rowOff>50066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262838" y="1021912"/>
          <a:ext cx="13100737" cy="799804"/>
          <a:chOff x="196163" y="1021912"/>
          <a:chExt cx="13100737" cy="799804"/>
        </a:xfrm>
      </xdr:grpSpPr>
      <xdr:grpSp>
        <xdr:nvGrpSpPr>
          <xdr:cNvPr id="121" name="그룹 120">
            <a:extLst>
              <a:ext uri="{FF2B5EF4-FFF2-40B4-BE49-F238E27FC236}">
                <a16:creationId xmlns:a16="http://schemas.microsoft.com/office/drawing/2014/main" id="{00000000-0008-0000-0200-000079000000}"/>
              </a:ext>
            </a:extLst>
          </xdr:cNvPr>
          <xdr:cNvGrpSpPr/>
        </xdr:nvGrpSpPr>
        <xdr:grpSpPr>
          <a:xfrm>
            <a:off x="196163" y="1025087"/>
            <a:ext cx="1988736" cy="715463"/>
            <a:chOff x="386662" y="2298262"/>
            <a:chExt cx="1988736" cy="715463"/>
          </a:xfrm>
        </xdr:grpSpPr>
        <xdr:sp macro="" textlink="">
          <xdr:nvSpPr>
            <xdr:cNvPr id="123" name="TextBox 122">
              <a:extLst>
                <a:ext uri="{FF2B5EF4-FFF2-40B4-BE49-F238E27FC236}">
                  <a16:creationId xmlns:a16="http://schemas.microsoft.com/office/drawing/2014/main" id="{00000000-0008-0000-0200-00007B000000}"/>
                </a:ext>
              </a:extLst>
            </xdr:cNvPr>
            <xdr:cNvSpPr txBox="1"/>
          </xdr:nvSpPr>
          <xdr:spPr>
            <a:xfrm>
              <a:off x="418318" y="2298262"/>
              <a:ext cx="1753392" cy="2880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noAutofit/>
            </a:bodyPr>
            <a:lstStyle/>
            <a:p>
              <a:r>
                <a:rPr lang="ko-KR" altLang="en-US" sz="1200" b="1">
                  <a:solidFill>
                    <a:sysClr val="windowText" lastClr="000000"/>
                  </a:solidFill>
                  <a:latin typeface="+mn-ea"/>
                  <a:ea typeface="+mn-ea"/>
                  <a:cs typeface="Segoe UI Semibold" panose="020B0702040204020203" pitchFamily="34" charset="0"/>
                </a:rPr>
                <a:t>최고 수입과목</a:t>
              </a:r>
              <a:endParaRPr lang="en-US" altLang="ko-KR" sz="1200" b="1">
                <a:solidFill>
                  <a:sysClr val="windowText" lastClr="000000"/>
                </a:solidFill>
                <a:latin typeface="+mn-ea"/>
                <a:ea typeface="+mn-ea"/>
                <a:cs typeface="Segoe UI Semibold" panose="020B0702040204020203" pitchFamily="34" charset="0"/>
              </a:endParaRPr>
            </a:p>
          </xdr:txBody>
        </xdr:sp>
        <xdr:grpSp>
          <xdr:nvGrpSpPr>
            <xdr:cNvPr id="137" name="그룹 136">
              <a:extLst>
                <a:ext uri="{FF2B5EF4-FFF2-40B4-BE49-F238E27FC236}">
                  <a16:creationId xmlns:a16="http://schemas.microsoft.com/office/drawing/2014/main" id="{00000000-0008-0000-0200-000089000000}"/>
                </a:ext>
              </a:extLst>
            </xdr:cNvPr>
            <xdr:cNvGrpSpPr/>
          </xdr:nvGrpSpPr>
          <xdr:grpSpPr>
            <a:xfrm>
              <a:off x="386662" y="2645538"/>
              <a:ext cx="1988736" cy="368187"/>
              <a:chOff x="386662" y="2597913"/>
              <a:chExt cx="1988736" cy="368187"/>
            </a:xfrm>
          </xdr:grpSpPr>
          <xdr:grpSp>
            <xdr:nvGrpSpPr>
              <xdr:cNvPr id="175" name="그룹 174">
                <a:extLst>
                  <a:ext uri="{FF2B5EF4-FFF2-40B4-BE49-F238E27FC236}">
                    <a16:creationId xmlns:a16="http://schemas.microsoft.com/office/drawing/2014/main" id="{00000000-0008-0000-0200-0000AF000000}"/>
                  </a:ext>
                </a:extLst>
              </xdr:cNvPr>
              <xdr:cNvGrpSpPr/>
            </xdr:nvGrpSpPr>
            <xdr:grpSpPr>
              <a:xfrm>
                <a:off x="386662" y="2597915"/>
                <a:ext cx="1679069" cy="368185"/>
                <a:chOff x="14839947" y="1134510"/>
                <a:chExt cx="1723702" cy="381325"/>
              </a:xfrm>
            </xdr:grpSpPr>
            <xdr:sp macro="" textlink="option!$A$12">
              <xdr:nvSpPr>
                <xdr:cNvPr id="181" name="직사각형 180">
                  <a:extLst>
                    <a:ext uri="{FF2B5EF4-FFF2-40B4-BE49-F238E27FC236}">
                      <a16:creationId xmlns:a16="http://schemas.microsoft.com/office/drawing/2014/main" id="{00000000-0008-0000-0200-0000B5000000}"/>
                    </a:ext>
                  </a:extLst>
                </xdr:cNvPr>
                <xdr:cNvSpPr/>
              </xdr:nvSpPr>
              <xdr:spPr>
                <a:xfrm>
                  <a:off x="14839947" y="1134510"/>
                  <a:ext cx="842884" cy="35933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F9F801B9-AE31-49C0-B140-9F973008D0D0}" type="TxLink">
                    <a:rPr lang="ko-KR" altLang="en-US" sz="1100" b="1" i="0" u="none" strike="noStrike">
                      <a:solidFill>
                        <a:sysClr val="windowText" lastClr="000000"/>
                      </a:solidFill>
                      <a:latin typeface="맑은 고딕"/>
                      <a:ea typeface="맑은 고딕"/>
                    </a:rPr>
                    <a:pPr algn="ctr"/>
                    <a:t>매출수입</a:t>
                  </a:fld>
                  <a:endParaRPr lang="ko-KR" altLang="en-US" sz="1100" b="1">
                    <a:solidFill>
                      <a:sysClr val="windowText" lastClr="000000"/>
                    </a:solidFill>
                  </a:endParaRPr>
                </a:p>
              </xdr:txBody>
            </xdr:sp>
            <xdr:sp macro="" textlink="option!$F$2">
              <xdr:nvSpPr>
                <xdr:cNvPr id="182" name="직사각형 181">
                  <a:extLst>
                    <a:ext uri="{FF2B5EF4-FFF2-40B4-BE49-F238E27FC236}">
                      <a16:creationId xmlns:a16="http://schemas.microsoft.com/office/drawing/2014/main" id="{00000000-0008-0000-0200-0000B6000000}"/>
                    </a:ext>
                  </a:extLst>
                </xdr:cNvPr>
                <xdr:cNvSpPr/>
              </xdr:nvSpPr>
              <xdr:spPr>
                <a:xfrm>
                  <a:off x="15841626" y="1143000"/>
                  <a:ext cx="722023" cy="37283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r"/>
                  <a:fld id="{6805E038-9BC0-490A-AB7F-1FEF3877F78D}" type="TxLink">
                    <a:rPr lang="en-US" altLang="en-US" sz="1200" b="0" i="0" u="none" strike="noStrike">
                      <a:solidFill>
                        <a:sysClr val="windowText" lastClr="000000"/>
                      </a:solidFill>
                      <a:latin typeface="Segoe UI Semibold" panose="020B0702040204020203" pitchFamily="34" charset="0"/>
                      <a:ea typeface="맑은 고딕"/>
                      <a:cs typeface="Segoe UI Semibold" panose="020B0702040204020203" pitchFamily="34" charset="0"/>
                    </a:rPr>
                    <a:pPr algn="r"/>
                    <a:t> </a:t>
                  </a:fld>
                  <a:endParaRPr lang="ko-KR" altLang="en-US" sz="1200" b="0">
                    <a:solidFill>
                      <a:sysClr val="windowText" lastClr="000000"/>
                    </a:solidFill>
                    <a:latin typeface="Segoe UI Semibold" panose="020B0702040204020203" pitchFamily="34" charset="0"/>
                    <a:cs typeface="Segoe UI Semibold" panose="020B0702040204020203" pitchFamily="34" charset="0"/>
                  </a:endParaRPr>
                </a:p>
              </xdr:txBody>
            </xdr:sp>
          </xdr:grpSp>
          <xdr:sp macro="" textlink="option!B2">
            <xdr:nvSpPr>
              <xdr:cNvPr id="176" name="직사각형 175">
                <a:extLst>
                  <a:ext uri="{FF2B5EF4-FFF2-40B4-BE49-F238E27FC236}">
                    <a16:creationId xmlns:a16="http://schemas.microsoft.com/office/drawing/2014/main" id="{00000000-0008-0000-0200-0000B0000000}"/>
                  </a:ext>
                </a:extLst>
              </xdr:cNvPr>
              <xdr:cNvSpPr/>
            </xdr:nvSpPr>
            <xdr:spPr>
              <a:xfrm>
                <a:off x="1295398" y="2597913"/>
                <a:ext cx="1080000" cy="346947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B48E78A7-654E-4B50-BD6D-55DDDC74F39C}" type="TxLink">
                  <a:rPr lang="en-US" altLang="en-US" sz="1000" b="1" i="0" u="none" strike="noStrike">
                    <a:solidFill>
                      <a:sysClr val="windowText" lastClr="000000"/>
                    </a:solidFill>
                    <a:latin typeface="Verdana" panose="020B0604030504040204" pitchFamily="34" charset="0"/>
                    <a:ea typeface="Verdana" panose="020B0604030504040204" pitchFamily="34" charset="0"/>
                  </a:rPr>
                  <a:pPr algn="ctr"/>
                  <a:t>6,850,000 </a:t>
                </a:fld>
                <a:endParaRPr lang="ko-KR" altLang="en-US" sz="1000" b="1">
                  <a:solidFill>
                    <a:sysClr val="windowText" lastClr="000000"/>
                  </a:solidFill>
                  <a:latin typeface="Verdana" panose="020B0604030504040204" pitchFamily="34" charset="0"/>
                  <a:ea typeface="+mj-ea"/>
                </a:endParaRPr>
              </a:p>
            </xdr:txBody>
          </xdr:sp>
        </xdr:grpSp>
      </xdr:grpSp>
      <xdr:grpSp>
        <xdr:nvGrpSpPr>
          <xdr:cNvPr id="184" name="그룹 183">
            <a:extLst>
              <a:ext uri="{FF2B5EF4-FFF2-40B4-BE49-F238E27FC236}">
                <a16:creationId xmlns:a16="http://schemas.microsoft.com/office/drawing/2014/main" id="{00000000-0008-0000-0200-0000B8000000}"/>
              </a:ext>
            </a:extLst>
          </xdr:cNvPr>
          <xdr:cNvGrpSpPr/>
        </xdr:nvGrpSpPr>
        <xdr:grpSpPr>
          <a:xfrm>
            <a:off x="2377390" y="1021912"/>
            <a:ext cx="1988734" cy="715461"/>
            <a:chOff x="386664" y="2298262"/>
            <a:chExt cx="1988734" cy="715461"/>
          </a:xfrm>
        </xdr:grpSpPr>
        <xdr:sp macro="" textlink="">
          <xdr:nvSpPr>
            <xdr:cNvPr id="186" name="TextBox 185">
              <a:extLst>
                <a:ext uri="{FF2B5EF4-FFF2-40B4-BE49-F238E27FC236}">
                  <a16:creationId xmlns:a16="http://schemas.microsoft.com/office/drawing/2014/main" id="{00000000-0008-0000-0200-0000BA000000}"/>
                </a:ext>
              </a:extLst>
            </xdr:cNvPr>
            <xdr:cNvSpPr txBox="1"/>
          </xdr:nvSpPr>
          <xdr:spPr>
            <a:xfrm>
              <a:off x="418318" y="2298262"/>
              <a:ext cx="1753392" cy="2880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noAutofit/>
            </a:bodyPr>
            <a:lstStyle/>
            <a:p>
              <a:r>
                <a:rPr lang="ko-KR" altLang="en-US" sz="1200" b="1">
                  <a:solidFill>
                    <a:sysClr val="windowText" lastClr="000000"/>
                  </a:solidFill>
                  <a:latin typeface="+mn-ea"/>
                  <a:ea typeface="+mn-ea"/>
                  <a:cs typeface="Segoe UI Semibold" panose="020B0702040204020203" pitchFamily="34" charset="0"/>
                </a:rPr>
                <a:t>최고</a:t>
              </a:r>
              <a:r>
                <a:rPr lang="ko-KR" altLang="en-US" sz="1200" b="1" baseline="0">
                  <a:solidFill>
                    <a:sysClr val="windowText" lastClr="000000"/>
                  </a:solidFill>
                  <a:latin typeface="+mn-ea"/>
                  <a:ea typeface="+mn-ea"/>
                  <a:cs typeface="Segoe UI Semibold" panose="020B0702040204020203" pitchFamily="34" charset="0"/>
                </a:rPr>
                <a:t> 지출과</a:t>
              </a:r>
              <a:r>
                <a:rPr lang="ko-KR" altLang="en-US" sz="1200" b="1">
                  <a:solidFill>
                    <a:sysClr val="windowText" lastClr="000000"/>
                  </a:solidFill>
                  <a:latin typeface="+mn-ea"/>
                  <a:ea typeface="+mn-ea"/>
                  <a:cs typeface="Segoe UI Semibold" panose="020B0702040204020203" pitchFamily="34" charset="0"/>
                </a:rPr>
                <a:t>목</a:t>
              </a:r>
              <a:endParaRPr lang="en-US" altLang="ko-KR" sz="1200" b="1">
                <a:solidFill>
                  <a:sysClr val="windowText" lastClr="000000"/>
                </a:solidFill>
                <a:latin typeface="+mn-ea"/>
                <a:ea typeface="+mn-ea"/>
                <a:cs typeface="Segoe UI Semibold" panose="020B0702040204020203" pitchFamily="34" charset="0"/>
              </a:endParaRPr>
            </a:p>
          </xdr:txBody>
        </xdr:sp>
        <xdr:grpSp>
          <xdr:nvGrpSpPr>
            <xdr:cNvPr id="197" name="그룹 196">
              <a:extLst>
                <a:ext uri="{FF2B5EF4-FFF2-40B4-BE49-F238E27FC236}">
                  <a16:creationId xmlns:a16="http://schemas.microsoft.com/office/drawing/2014/main" id="{00000000-0008-0000-0200-0000C5000000}"/>
                </a:ext>
              </a:extLst>
            </xdr:cNvPr>
            <xdr:cNvGrpSpPr/>
          </xdr:nvGrpSpPr>
          <xdr:grpSpPr>
            <a:xfrm>
              <a:off x="386664" y="2648713"/>
              <a:ext cx="1988734" cy="365010"/>
              <a:chOff x="386664" y="2601088"/>
              <a:chExt cx="1988734" cy="365010"/>
            </a:xfrm>
          </xdr:grpSpPr>
          <xdr:grpSp>
            <xdr:nvGrpSpPr>
              <xdr:cNvPr id="214" name="그룹 213">
                <a:extLst>
                  <a:ext uri="{FF2B5EF4-FFF2-40B4-BE49-F238E27FC236}">
                    <a16:creationId xmlns:a16="http://schemas.microsoft.com/office/drawing/2014/main" id="{00000000-0008-0000-0200-0000D6000000}"/>
                  </a:ext>
                </a:extLst>
              </xdr:cNvPr>
              <xdr:cNvGrpSpPr/>
            </xdr:nvGrpSpPr>
            <xdr:grpSpPr>
              <a:xfrm>
                <a:off x="386664" y="2601088"/>
                <a:ext cx="1679066" cy="365010"/>
                <a:chOff x="14839950" y="1137798"/>
                <a:chExt cx="1723699" cy="378037"/>
              </a:xfrm>
            </xdr:grpSpPr>
            <xdr:sp macro="" textlink="option!$B$12">
              <xdr:nvSpPr>
                <xdr:cNvPr id="216" name="직사각형 215">
                  <a:extLst>
                    <a:ext uri="{FF2B5EF4-FFF2-40B4-BE49-F238E27FC236}">
                      <a16:creationId xmlns:a16="http://schemas.microsoft.com/office/drawing/2014/main" id="{00000000-0008-0000-0200-0000D8000000}"/>
                    </a:ext>
                  </a:extLst>
                </xdr:cNvPr>
                <xdr:cNvSpPr/>
              </xdr:nvSpPr>
              <xdr:spPr>
                <a:xfrm>
                  <a:off x="14839950" y="1137798"/>
                  <a:ext cx="842885" cy="359329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2FF5DE70-5978-494F-AF1E-54FDF086A042}" type="TxLink">
                    <a:rPr lang="ko-KR" altLang="en-US" sz="1100" b="1" i="0" u="none" strike="noStrike">
                      <a:solidFill>
                        <a:sysClr val="windowText" lastClr="000000"/>
                      </a:solidFill>
                      <a:latin typeface="맑은 고딕"/>
                      <a:ea typeface="맑은 고딕"/>
                    </a:rPr>
                    <a:pPr algn="ctr"/>
                    <a:t>매입비용</a:t>
                  </a:fld>
                  <a:endParaRPr lang="ko-KR" altLang="en-US" sz="1100" b="1">
                    <a:solidFill>
                      <a:sysClr val="windowText" lastClr="000000"/>
                    </a:solidFill>
                  </a:endParaRPr>
                </a:p>
              </xdr:txBody>
            </xdr:sp>
            <xdr:sp macro="" textlink="option!$F$2">
              <xdr:nvSpPr>
                <xdr:cNvPr id="217" name="직사각형 216">
                  <a:extLst>
                    <a:ext uri="{FF2B5EF4-FFF2-40B4-BE49-F238E27FC236}">
                      <a16:creationId xmlns:a16="http://schemas.microsoft.com/office/drawing/2014/main" id="{00000000-0008-0000-0200-0000D9000000}"/>
                    </a:ext>
                  </a:extLst>
                </xdr:cNvPr>
                <xdr:cNvSpPr/>
              </xdr:nvSpPr>
              <xdr:spPr>
                <a:xfrm>
                  <a:off x="15841626" y="1143000"/>
                  <a:ext cx="722023" cy="37283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r"/>
                  <a:fld id="{6805E038-9BC0-490A-AB7F-1FEF3877F78D}" type="TxLink">
                    <a:rPr lang="en-US" altLang="en-US" sz="1200" b="0" i="0" u="none" strike="noStrike">
                      <a:solidFill>
                        <a:sysClr val="windowText" lastClr="000000"/>
                      </a:solidFill>
                      <a:latin typeface="Segoe UI Semibold" panose="020B0702040204020203" pitchFamily="34" charset="0"/>
                      <a:ea typeface="맑은 고딕"/>
                      <a:cs typeface="Segoe UI Semibold" panose="020B0702040204020203" pitchFamily="34" charset="0"/>
                    </a:rPr>
                    <a:pPr algn="r"/>
                    <a:t> </a:t>
                  </a:fld>
                  <a:endParaRPr lang="ko-KR" altLang="en-US" sz="1200" b="0">
                    <a:solidFill>
                      <a:sysClr val="windowText" lastClr="000000"/>
                    </a:solidFill>
                    <a:latin typeface="Segoe UI Semibold" panose="020B0702040204020203" pitchFamily="34" charset="0"/>
                    <a:cs typeface="Segoe UI Semibold" panose="020B0702040204020203" pitchFamily="34" charset="0"/>
                  </a:endParaRPr>
                </a:p>
              </xdr:txBody>
            </xdr:sp>
          </xdr:grpSp>
          <xdr:sp macro="" textlink="option!$B$13">
            <xdr:nvSpPr>
              <xdr:cNvPr id="215" name="직사각형 214">
                <a:extLst>
                  <a:ext uri="{FF2B5EF4-FFF2-40B4-BE49-F238E27FC236}">
                    <a16:creationId xmlns:a16="http://schemas.microsoft.com/office/drawing/2014/main" id="{00000000-0008-0000-0200-0000D7000000}"/>
                  </a:ext>
                </a:extLst>
              </xdr:cNvPr>
              <xdr:cNvSpPr/>
            </xdr:nvSpPr>
            <xdr:spPr>
              <a:xfrm>
                <a:off x="1295398" y="2601088"/>
                <a:ext cx="1080000" cy="346947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4DC18007-3C13-4C56-8557-3342519FF8B3}" type="TxLink">
                  <a:rPr lang="en-US" altLang="en-US" sz="1000" b="1" i="0" u="none" strike="noStrike">
                    <a:solidFill>
                      <a:sysClr val="windowText" lastClr="000000"/>
                    </a:solidFill>
                    <a:latin typeface="Verdana" panose="020B0604030504040204" pitchFamily="34" charset="0"/>
                    <a:ea typeface="Verdana" panose="020B0604030504040204" pitchFamily="34" charset="0"/>
                  </a:rPr>
                  <a:pPr algn="ctr"/>
                  <a:t>5,550,000 </a:t>
                </a:fld>
                <a:endParaRPr lang="ko-KR" altLang="en-US" sz="1000" b="1">
                  <a:solidFill>
                    <a:sysClr val="windowText" lastClr="000000"/>
                  </a:solidFill>
                  <a:latin typeface="Verdana" panose="020B0604030504040204" pitchFamily="34" charset="0"/>
                </a:endParaRPr>
              </a:p>
            </xdr:txBody>
          </xdr:sp>
        </xdr:grpSp>
      </xdr:grpSp>
      <xdr:cxnSp macro="">
        <xdr:nvCxnSpPr>
          <xdr:cNvPr id="219" name="직선 연결선 218">
            <a:extLst>
              <a:ext uri="{FF2B5EF4-FFF2-40B4-BE49-F238E27FC236}">
                <a16:creationId xmlns:a16="http://schemas.microsoft.com/office/drawing/2014/main" id="{00000000-0008-0000-0200-0000DB000000}"/>
              </a:ext>
            </a:extLst>
          </xdr:cNvPr>
          <xdr:cNvCxnSpPr/>
        </xdr:nvCxnSpPr>
        <xdr:spPr>
          <a:xfrm flipV="1">
            <a:off x="304800" y="1736395"/>
            <a:ext cx="12992100" cy="85321"/>
          </a:xfrm>
          <a:prstGeom prst="line">
            <a:avLst/>
          </a:prstGeom>
          <a:ln>
            <a:solidFill>
              <a:schemeClr val="accent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220" name="그룹 219">
            <a:extLst>
              <a:ext uri="{FF2B5EF4-FFF2-40B4-BE49-F238E27FC236}">
                <a16:creationId xmlns:a16="http://schemas.microsoft.com/office/drawing/2014/main" id="{00000000-0008-0000-0200-0000DC000000}"/>
              </a:ext>
            </a:extLst>
          </xdr:cNvPr>
          <xdr:cNvGrpSpPr/>
        </xdr:nvGrpSpPr>
        <xdr:grpSpPr>
          <a:xfrm>
            <a:off x="7442104" y="1372363"/>
            <a:ext cx="1880880" cy="346947"/>
            <a:chOff x="542143" y="2699075"/>
            <a:chExt cx="1880880" cy="346947"/>
          </a:xfrm>
        </xdr:grpSpPr>
        <xdr:sp macro="" textlink="">
          <xdr:nvSpPr>
            <xdr:cNvPr id="221" name="TextBox 220">
              <a:extLst>
                <a:ext uri="{FF2B5EF4-FFF2-40B4-BE49-F238E27FC236}">
                  <a16:creationId xmlns:a16="http://schemas.microsoft.com/office/drawing/2014/main" id="{00000000-0008-0000-0200-0000DD000000}"/>
                </a:ext>
              </a:extLst>
            </xdr:cNvPr>
            <xdr:cNvSpPr txBox="1"/>
          </xdr:nvSpPr>
          <xdr:spPr>
            <a:xfrm>
              <a:off x="542143" y="2728548"/>
              <a:ext cx="828000" cy="288000"/>
            </a:xfrm>
            <a:prstGeom prst="rect">
              <a:avLst/>
            </a:prstGeom>
            <a:noFill/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ctr">
              <a:noAutofit/>
            </a:bodyPr>
            <a:lstStyle/>
            <a:p>
              <a:r>
                <a:rPr lang="ko-KR" altLang="en-US" sz="1200" b="1">
                  <a:solidFill>
                    <a:sysClr val="windowText" lastClr="000000"/>
                  </a:solidFill>
                  <a:latin typeface="+mn-ea"/>
                  <a:ea typeface="+mn-ea"/>
                  <a:cs typeface="Segoe UI Semibold" panose="020B0702040204020203" pitchFamily="34" charset="0"/>
                </a:rPr>
                <a:t>수입합계</a:t>
              </a:r>
              <a:endParaRPr lang="en-US" altLang="ko-KR" sz="1200" b="1">
                <a:solidFill>
                  <a:sysClr val="windowText" lastClr="000000"/>
                </a:solidFill>
                <a:latin typeface="+mn-ea"/>
                <a:ea typeface="+mn-ea"/>
                <a:cs typeface="Segoe UI Semibold" panose="020B0702040204020203" pitchFamily="34" charset="0"/>
              </a:endParaRPr>
            </a:p>
          </xdr:txBody>
        </xdr:sp>
        <xdr:sp macro="" textlink="option!$C$12">
          <xdr:nvSpPr>
            <xdr:cNvPr id="224" name="직사각형 223">
              <a:extLst>
                <a:ext uri="{FF2B5EF4-FFF2-40B4-BE49-F238E27FC236}">
                  <a16:creationId xmlns:a16="http://schemas.microsoft.com/office/drawing/2014/main" id="{00000000-0008-0000-0200-0000E0000000}"/>
                </a:ext>
              </a:extLst>
            </xdr:cNvPr>
            <xdr:cNvSpPr/>
          </xdr:nvSpPr>
          <xdr:spPr>
            <a:xfrm>
              <a:off x="1343023" y="2699075"/>
              <a:ext cx="1080000" cy="346947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10CF3A81-133B-40A9-BA77-CEB3EF14B86E}" type="TxLink">
                <a:rPr lang="en-US" altLang="en-US" sz="1000" b="1" i="0" u="none" strike="noStrike">
                  <a:solidFill>
                    <a:sysClr val="windowText" lastClr="000000"/>
                  </a:solidFill>
                  <a:latin typeface="Verdana" panose="020B0604030504040204" pitchFamily="34" charset="0"/>
                  <a:ea typeface="Verdana" panose="020B0604030504040204" pitchFamily="34" charset="0"/>
                </a:rPr>
                <a:pPr algn="ctr"/>
                <a:t>31,520,000 </a:t>
              </a:fld>
              <a:endParaRPr lang="ko-KR" altLang="en-US" sz="1000" b="1">
                <a:solidFill>
                  <a:sysClr val="windowText" lastClr="000000"/>
                </a:solidFill>
                <a:latin typeface="Verdana" panose="020B0604030504040204" pitchFamily="34" charset="0"/>
              </a:endParaRPr>
            </a:p>
          </xdr:txBody>
        </xdr:sp>
      </xdr:grpSp>
      <xdr:grpSp>
        <xdr:nvGrpSpPr>
          <xdr:cNvPr id="227" name="그룹 226">
            <a:extLst>
              <a:ext uri="{FF2B5EF4-FFF2-40B4-BE49-F238E27FC236}">
                <a16:creationId xmlns:a16="http://schemas.microsoft.com/office/drawing/2014/main" id="{00000000-0008-0000-0200-0000E3000000}"/>
              </a:ext>
            </a:extLst>
          </xdr:cNvPr>
          <xdr:cNvGrpSpPr/>
        </xdr:nvGrpSpPr>
        <xdr:grpSpPr>
          <a:xfrm>
            <a:off x="9513791" y="1312737"/>
            <a:ext cx="1852305" cy="406573"/>
            <a:chOff x="523093" y="2653736"/>
            <a:chExt cx="1852305" cy="406573"/>
          </a:xfrm>
        </xdr:grpSpPr>
        <xdr:sp macro="" textlink="">
          <xdr:nvSpPr>
            <xdr:cNvPr id="228" name="TextBox 227">
              <a:extLst>
                <a:ext uri="{FF2B5EF4-FFF2-40B4-BE49-F238E27FC236}">
                  <a16:creationId xmlns:a16="http://schemas.microsoft.com/office/drawing/2014/main" id="{00000000-0008-0000-0200-0000E4000000}"/>
                </a:ext>
              </a:extLst>
            </xdr:cNvPr>
            <xdr:cNvSpPr txBox="1"/>
          </xdr:nvSpPr>
          <xdr:spPr>
            <a:xfrm>
              <a:off x="523093" y="2742835"/>
              <a:ext cx="828000" cy="2880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ctr">
              <a:noAutofit/>
            </a:bodyPr>
            <a:lstStyle/>
            <a:p>
              <a:r>
                <a:rPr lang="ko-KR" altLang="en-US" sz="1200" b="1">
                  <a:solidFill>
                    <a:sysClr val="windowText" lastClr="000000"/>
                  </a:solidFill>
                  <a:latin typeface="+mn-ea"/>
                  <a:ea typeface="+mn-ea"/>
                  <a:cs typeface="Segoe UI Semibold" panose="020B0702040204020203" pitchFamily="34" charset="0"/>
                </a:rPr>
                <a:t>지출합계</a:t>
              </a:r>
              <a:endParaRPr lang="en-US" altLang="ko-KR" sz="1200" b="1">
                <a:solidFill>
                  <a:sysClr val="windowText" lastClr="000000"/>
                </a:solidFill>
                <a:latin typeface="+mn-ea"/>
                <a:ea typeface="+mn-ea"/>
                <a:cs typeface="Segoe UI Semibold" panose="020B0702040204020203" pitchFamily="34" charset="0"/>
              </a:endParaRPr>
            </a:p>
          </xdr:txBody>
        </xdr:sp>
        <xdr:grpSp>
          <xdr:nvGrpSpPr>
            <xdr:cNvPr id="229" name="그룹 228">
              <a:extLst>
                <a:ext uri="{FF2B5EF4-FFF2-40B4-BE49-F238E27FC236}">
                  <a16:creationId xmlns:a16="http://schemas.microsoft.com/office/drawing/2014/main" id="{00000000-0008-0000-0200-0000E5000000}"/>
                </a:ext>
              </a:extLst>
            </xdr:cNvPr>
            <xdr:cNvGrpSpPr/>
          </xdr:nvGrpSpPr>
          <xdr:grpSpPr>
            <a:xfrm>
              <a:off x="1295398" y="2653736"/>
              <a:ext cx="1080000" cy="406573"/>
              <a:chOff x="1295398" y="2606111"/>
              <a:chExt cx="1080000" cy="406573"/>
            </a:xfrm>
          </xdr:grpSpPr>
          <xdr:sp macro="" textlink="option!$F$2">
            <xdr:nvSpPr>
              <xdr:cNvPr id="233" name="직사각형 232">
                <a:extLst>
                  <a:ext uri="{FF2B5EF4-FFF2-40B4-BE49-F238E27FC236}">
                    <a16:creationId xmlns:a16="http://schemas.microsoft.com/office/drawing/2014/main" id="{00000000-0008-0000-0200-0000E9000000}"/>
                  </a:ext>
                </a:extLst>
              </xdr:cNvPr>
              <xdr:cNvSpPr/>
            </xdr:nvSpPr>
            <xdr:spPr>
              <a:xfrm>
                <a:off x="1362400" y="2606111"/>
                <a:ext cx="703327" cy="359987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r"/>
                <a:fld id="{6805E038-9BC0-490A-AB7F-1FEF3877F78D}" type="TxLink">
                  <a:rPr lang="en-US" altLang="en-US" sz="1200" b="0" i="0" u="none" strike="noStrike">
                    <a:solidFill>
                      <a:sysClr val="windowText" lastClr="000000"/>
                    </a:solidFill>
                    <a:latin typeface="Segoe UI Semibold" panose="020B0702040204020203" pitchFamily="34" charset="0"/>
                    <a:ea typeface="맑은 고딕"/>
                    <a:cs typeface="Segoe UI Semibold" panose="020B0702040204020203" pitchFamily="34" charset="0"/>
                  </a:rPr>
                  <a:pPr algn="r"/>
                  <a:t> </a:t>
                </a:fld>
                <a:endParaRPr lang="ko-KR" altLang="en-US" sz="1200" b="0">
                  <a:solidFill>
                    <a:sysClr val="windowText" lastClr="000000"/>
                  </a:solidFill>
                  <a:latin typeface="Segoe UI Semibold" panose="020B0702040204020203" pitchFamily="34" charset="0"/>
                  <a:cs typeface="Segoe UI Semibold" panose="020B0702040204020203" pitchFamily="34" charset="0"/>
                </a:endParaRPr>
              </a:p>
            </xdr:txBody>
          </xdr:sp>
          <xdr:sp macro="" textlink="option!$D$12">
            <xdr:nvSpPr>
              <xdr:cNvPr id="231" name="직사각형 230">
                <a:extLst>
                  <a:ext uri="{FF2B5EF4-FFF2-40B4-BE49-F238E27FC236}">
                    <a16:creationId xmlns:a16="http://schemas.microsoft.com/office/drawing/2014/main" id="{00000000-0008-0000-0200-0000E7000000}"/>
                  </a:ext>
                </a:extLst>
              </xdr:cNvPr>
              <xdr:cNvSpPr/>
            </xdr:nvSpPr>
            <xdr:spPr>
              <a:xfrm>
                <a:off x="1295398" y="2665737"/>
                <a:ext cx="1080000" cy="346947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3CBC9A1-F724-4884-ABA4-7AB80499597D}" type="TxLink">
                  <a:rPr lang="en-US" altLang="en-US" sz="1000" b="1" i="0" u="none" strike="noStrike">
                    <a:solidFill>
                      <a:sysClr val="windowText" lastClr="000000"/>
                    </a:solidFill>
                    <a:latin typeface="Verdana" panose="020B0604030504040204" pitchFamily="34" charset="0"/>
                    <a:ea typeface="Verdana" panose="020B0604030504040204" pitchFamily="34" charset="0"/>
                  </a:rPr>
                  <a:pPr algn="ctr"/>
                  <a:t>14,760,000 </a:t>
                </a:fld>
                <a:endParaRPr lang="ko-KR" altLang="en-US" sz="1000" b="1">
                  <a:solidFill>
                    <a:sysClr val="windowText" lastClr="000000"/>
                  </a:solidFill>
                  <a:latin typeface="Verdana" panose="020B0604030504040204" pitchFamily="34" charset="0"/>
                </a:endParaRPr>
              </a:p>
            </xdr:txBody>
          </xdr:sp>
        </xdr:grpSp>
      </xdr:grpSp>
      <xdr:grpSp>
        <xdr:nvGrpSpPr>
          <xdr:cNvPr id="234" name="그룹 233">
            <a:extLst>
              <a:ext uri="{FF2B5EF4-FFF2-40B4-BE49-F238E27FC236}">
                <a16:creationId xmlns:a16="http://schemas.microsoft.com/office/drawing/2014/main" id="{00000000-0008-0000-0200-0000EA000000}"/>
              </a:ext>
            </a:extLst>
          </xdr:cNvPr>
          <xdr:cNvGrpSpPr/>
        </xdr:nvGrpSpPr>
        <xdr:grpSpPr>
          <a:xfrm>
            <a:off x="11556904" y="1307974"/>
            <a:ext cx="1642755" cy="411336"/>
            <a:chOff x="732643" y="2653736"/>
            <a:chExt cx="1642755" cy="411336"/>
          </a:xfrm>
        </xdr:grpSpPr>
        <xdr:sp macro="" textlink="">
          <xdr:nvSpPr>
            <xdr:cNvPr id="235" name="TextBox 234">
              <a:extLst>
                <a:ext uri="{FF2B5EF4-FFF2-40B4-BE49-F238E27FC236}">
                  <a16:creationId xmlns:a16="http://schemas.microsoft.com/office/drawing/2014/main" id="{00000000-0008-0000-0200-0000EB000000}"/>
                </a:ext>
              </a:extLst>
            </xdr:cNvPr>
            <xdr:cNvSpPr txBox="1"/>
          </xdr:nvSpPr>
          <xdr:spPr>
            <a:xfrm>
              <a:off x="732643" y="2747598"/>
              <a:ext cx="828000" cy="2880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ctr">
              <a:noAutofit/>
            </a:bodyPr>
            <a:lstStyle/>
            <a:p>
              <a:r>
                <a:rPr lang="ko-KR" altLang="en-US" sz="1200" b="1">
                  <a:solidFill>
                    <a:sysClr val="windowText" lastClr="000000"/>
                  </a:solidFill>
                  <a:latin typeface="+mn-ea"/>
                  <a:ea typeface="+mn-ea"/>
                  <a:cs typeface="Segoe UI Semibold" panose="020B0702040204020203" pitchFamily="34" charset="0"/>
                </a:rPr>
                <a:t>차액</a:t>
              </a:r>
              <a:endParaRPr lang="en-US" altLang="ko-KR" sz="1200" b="1">
                <a:solidFill>
                  <a:sysClr val="windowText" lastClr="000000"/>
                </a:solidFill>
                <a:latin typeface="+mn-ea"/>
                <a:ea typeface="+mn-ea"/>
                <a:cs typeface="Segoe UI Semibold" panose="020B0702040204020203" pitchFamily="34" charset="0"/>
              </a:endParaRPr>
            </a:p>
          </xdr:txBody>
        </xdr:sp>
        <xdr:grpSp>
          <xdr:nvGrpSpPr>
            <xdr:cNvPr id="236" name="그룹 235">
              <a:extLst>
                <a:ext uri="{FF2B5EF4-FFF2-40B4-BE49-F238E27FC236}">
                  <a16:creationId xmlns:a16="http://schemas.microsoft.com/office/drawing/2014/main" id="{00000000-0008-0000-0200-0000EC000000}"/>
                </a:ext>
              </a:extLst>
            </xdr:cNvPr>
            <xdr:cNvGrpSpPr/>
          </xdr:nvGrpSpPr>
          <xdr:grpSpPr>
            <a:xfrm>
              <a:off x="1295398" y="2653736"/>
              <a:ext cx="1080000" cy="411336"/>
              <a:chOff x="1295398" y="2606111"/>
              <a:chExt cx="1080000" cy="411336"/>
            </a:xfrm>
          </xdr:grpSpPr>
          <xdr:sp macro="" textlink="option!$F$2">
            <xdr:nvSpPr>
              <xdr:cNvPr id="240" name="직사각형 239">
                <a:extLst>
                  <a:ext uri="{FF2B5EF4-FFF2-40B4-BE49-F238E27FC236}">
                    <a16:creationId xmlns:a16="http://schemas.microsoft.com/office/drawing/2014/main" id="{00000000-0008-0000-0200-0000F0000000}"/>
                  </a:ext>
                </a:extLst>
              </xdr:cNvPr>
              <xdr:cNvSpPr/>
            </xdr:nvSpPr>
            <xdr:spPr>
              <a:xfrm>
                <a:off x="1362400" y="2606111"/>
                <a:ext cx="703327" cy="359987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r"/>
                <a:fld id="{6805E038-9BC0-490A-AB7F-1FEF3877F78D}" type="TxLink">
                  <a:rPr lang="en-US" altLang="en-US" sz="1200" b="0" i="0" u="none" strike="noStrike">
                    <a:solidFill>
                      <a:sysClr val="windowText" lastClr="000000"/>
                    </a:solidFill>
                    <a:latin typeface="Segoe UI Semibold" panose="020B0702040204020203" pitchFamily="34" charset="0"/>
                    <a:ea typeface="맑은 고딕"/>
                    <a:cs typeface="Segoe UI Semibold" panose="020B0702040204020203" pitchFamily="34" charset="0"/>
                  </a:rPr>
                  <a:pPr algn="r"/>
                  <a:t> </a:t>
                </a:fld>
                <a:endParaRPr lang="ko-KR" altLang="en-US" sz="1200" b="0">
                  <a:solidFill>
                    <a:sysClr val="windowText" lastClr="000000"/>
                  </a:solidFill>
                  <a:latin typeface="Segoe UI Semibold" panose="020B0702040204020203" pitchFamily="34" charset="0"/>
                  <a:cs typeface="Segoe UI Semibold" panose="020B0702040204020203" pitchFamily="34" charset="0"/>
                </a:endParaRPr>
              </a:p>
            </xdr:txBody>
          </xdr:sp>
          <xdr:sp macro="" textlink="option!$E$12">
            <xdr:nvSpPr>
              <xdr:cNvPr id="238" name="직사각형 237">
                <a:extLst>
                  <a:ext uri="{FF2B5EF4-FFF2-40B4-BE49-F238E27FC236}">
                    <a16:creationId xmlns:a16="http://schemas.microsoft.com/office/drawing/2014/main" id="{00000000-0008-0000-0200-0000EE000000}"/>
                  </a:ext>
                </a:extLst>
              </xdr:cNvPr>
              <xdr:cNvSpPr/>
            </xdr:nvSpPr>
            <xdr:spPr>
              <a:xfrm>
                <a:off x="1295398" y="2670500"/>
                <a:ext cx="1080000" cy="346947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FC3EC304-2F9D-477A-B76A-A847DA6C487C}" type="TxLink">
                  <a:rPr lang="en-US" altLang="en-US" sz="1000" b="1" i="0" u="none" strike="noStrike">
                    <a:solidFill>
                      <a:sysClr val="windowText" lastClr="000000"/>
                    </a:solidFill>
                    <a:latin typeface="Verdana" panose="020B0604030504040204" pitchFamily="34" charset="0"/>
                    <a:ea typeface="Verdana" panose="020B0604030504040204" pitchFamily="34" charset="0"/>
                  </a:rPr>
                  <a:pPr algn="ctr"/>
                  <a:t>16,760,000 </a:t>
                </a:fld>
                <a:endParaRPr lang="ko-KR" altLang="en-US" sz="1000" b="1">
                  <a:solidFill>
                    <a:sysClr val="windowText" lastClr="000000"/>
                  </a:solidFill>
                  <a:latin typeface="Verdana" panose="020B0604030504040204" pitchFamily="34" charset="0"/>
                </a:endParaRPr>
              </a:p>
            </xdr:txBody>
          </xdr:sp>
        </xdr:grpSp>
      </xdr:grpSp>
    </xdr:grpSp>
    <xdr:clientData/>
  </xdr:twoCellAnchor>
  <xdr:twoCellAnchor>
    <xdr:from>
      <xdr:col>2</xdr:col>
      <xdr:colOff>990274</xdr:colOff>
      <xdr:row>13</xdr:row>
      <xdr:rowOff>191531</xdr:rowOff>
    </xdr:from>
    <xdr:to>
      <xdr:col>3</xdr:col>
      <xdr:colOff>647024</xdr:colOff>
      <xdr:row>15</xdr:row>
      <xdr:rowOff>136972</xdr:rowOff>
    </xdr:to>
    <xdr:sp macro="" textlink="option!$F$3">
      <xdr:nvSpPr>
        <xdr:cNvPr id="168" name="직사각형 16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/>
      </xdr:nvSpPr>
      <xdr:spPr>
        <a:xfrm>
          <a:off x="1418899" y="3010931"/>
          <a:ext cx="704500" cy="36454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1C931C9B-FA28-49D3-B731-330CEC8D2D95}" type="TxLink">
            <a:rPr lang="en-US" altLang="en-US" sz="1200" b="0" i="0" u="none" strike="noStrike">
              <a:solidFill>
                <a:schemeClr val="bg1"/>
              </a:solidFill>
              <a:latin typeface="Segoe UI Semibold" panose="020B0702040204020203" pitchFamily="34" charset="0"/>
              <a:ea typeface="맑은 고딕"/>
              <a:cs typeface="Segoe UI Semibold" panose="020B0702040204020203" pitchFamily="34" charset="0"/>
            </a:rPr>
            <a:pPr algn="r"/>
            <a:t> </a:t>
          </a:fld>
          <a:endParaRPr lang="ko-KR" altLang="en-US" sz="1200" b="0">
            <a:solidFill>
              <a:schemeClr val="bg1"/>
            </a:solidFill>
            <a:latin typeface="Segoe UI Semibold" panose="020B07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1</xdr:col>
      <xdr:colOff>198302</xdr:colOff>
      <xdr:row>9</xdr:row>
      <xdr:rowOff>129019</xdr:rowOff>
    </xdr:from>
    <xdr:to>
      <xdr:col>3</xdr:col>
      <xdr:colOff>1026966</xdr:colOff>
      <xdr:row>23</xdr:row>
      <xdr:rowOff>38063</xdr:rowOff>
    </xdr:to>
    <xdr:grpSp>
      <xdr:nvGrpSpPr>
        <xdr:cNvPr id="13" name="그룹 12">
          <a:extLst>
            <a:ext uri="{FF2B5EF4-FFF2-40B4-BE49-F238E27FC236}">
              <a16:creationId xmlns:a16="http://schemas.microsoft.com/office/drawing/2014/main" id="{D3BDAAFF-0C89-4C8A-BF5F-C9CA1DAFFA46}"/>
            </a:ext>
          </a:extLst>
        </xdr:cNvPr>
        <xdr:cNvGrpSpPr/>
      </xdr:nvGrpSpPr>
      <xdr:grpSpPr>
        <a:xfrm>
          <a:off x="379277" y="2110219"/>
          <a:ext cx="2124064" cy="2842744"/>
          <a:chOff x="382233" y="2234372"/>
          <a:chExt cx="2129319" cy="2851284"/>
        </a:xfrm>
        <a:solidFill>
          <a:schemeClr val="bg2">
            <a:lumMod val="25000"/>
          </a:schemeClr>
        </a:solidFill>
      </xdr:grpSpPr>
      <xdr:sp macro="" textlink="">
        <xdr:nvSpPr>
          <xdr:cNvPr id="117" name="모서리가 둥근 직사각형 116">
            <a:extLst>
              <a:ext uri="{FF2B5EF4-FFF2-40B4-BE49-F238E27FC236}">
                <a16:creationId xmlns:a16="http://schemas.microsoft.com/office/drawing/2014/main" id="{00000000-0008-0000-0200-000075000000}"/>
              </a:ext>
            </a:extLst>
          </xdr:cNvPr>
          <xdr:cNvSpPr/>
        </xdr:nvSpPr>
        <xdr:spPr>
          <a:xfrm>
            <a:off x="382233" y="2234372"/>
            <a:ext cx="2129319" cy="2851284"/>
          </a:xfrm>
          <a:prstGeom prst="roundRect">
            <a:avLst>
              <a:gd name="adj" fmla="val 3139"/>
            </a:avLst>
          </a:prstGeom>
          <a:grpFill/>
          <a:ln>
            <a:noFill/>
          </a:ln>
          <a:effectLst>
            <a:outerShdw blurRad="190500" dist="50800" dir="2700000" algn="ctr" rotWithShape="0">
              <a:schemeClr val="accent1">
                <a:lumMod val="50000"/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>
              <a:solidFill>
                <a:schemeClr val="bg1"/>
              </a:solidFill>
            </a:endParaRPr>
          </a:p>
        </xdr:txBody>
      </xdr:sp>
      <xdr:sp macro="" textlink="">
        <xdr:nvSpPr>
          <xdr:cNvPr id="118" name="TextBox 117">
            <a:extLst>
              <a:ext uri="{FF2B5EF4-FFF2-40B4-BE49-F238E27FC236}">
                <a16:creationId xmlns:a16="http://schemas.microsoft.com/office/drawing/2014/main" id="{00000000-0008-0000-0200-000076000000}"/>
              </a:ext>
            </a:extLst>
          </xdr:cNvPr>
          <xdr:cNvSpPr txBox="1"/>
        </xdr:nvSpPr>
        <xdr:spPr>
          <a:xfrm>
            <a:off x="392121" y="2356302"/>
            <a:ext cx="1872468" cy="290504"/>
          </a:xfrm>
          <a:prstGeom prst="rect">
            <a:avLst/>
          </a:prstGeom>
          <a:grp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ko-KR" altLang="en-US" sz="1200" b="1">
                <a:solidFill>
                  <a:schemeClr val="bg1"/>
                </a:solidFill>
                <a:latin typeface="+mn-ea"/>
                <a:ea typeface="+mn-ea"/>
                <a:cs typeface="Segoe UI Semibold" panose="020B0702040204020203" pitchFamily="34" charset="0"/>
              </a:rPr>
              <a:t>② 수입과목별 금액</a:t>
            </a:r>
            <a:endParaRPr lang="en-US" altLang="ko-KR" sz="1200" b="1">
              <a:solidFill>
                <a:schemeClr val="bg1"/>
              </a:solidFill>
              <a:latin typeface="+mn-ea"/>
              <a:ea typeface="+mn-ea"/>
              <a:cs typeface="Segoe UI Semibold" panose="020B0702040204020203" pitchFamily="34" charset="0"/>
            </a:endParaRPr>
          </a:p>
        </xdr:txBody>
      </xdr:sp>
      <xdr:grpSp>
        <xdr:nvGrpSpPr>
          <xdr:cNvPr id="3" name="그룹 2">
            <a:extLst>
              <a:ext uri="{FF2B5EF4-FFF2-40B4-BE49-F238E27FC236}">
                <a16:creationId xmlns:a16="http://schemas.microsoft.com/office/drawing/2014/main" id="{781FFC4A-D9FC-42DD-9CC0-7DC438BCFF41}"/>
              </a:ext>
            </a:extLst>
          </xdr:cNvPr>
          <xdr:cNvGrpSpPr/>
        </xdr:nvGrpSpPr>
        <xdr:grpSpPr>
          <a:xfrm>
            <a:off x="439945" y="2844839"/>
            <a:ext cx="1939501" cy="1945793"/>
            <a:chOff x="439945" y="2844839"/>
            <a:chExt cx="1939501" cy="1945793"/>
          </a:xfrm>
          <a:grpFill/>
        </xdr:grpSpPr>
        <xdr:sp macro="" textlink="Data!$H$8">
          <xdr:nvSpPr>
            <xdr:cNvPr id="125" name="직사각형 124">
              <a:extLst>
                <a:ext uri="{FF2B5EF4-FFF2-40B4-BE49-F238E27FC236}">
                  <a16:creationId xmlns:a16="http://schemas.microsoft.com/office/drawing/2014/main" id="{00000000-0008-0000-0200-00007D000000}"/>
                </a:ext>
              </a:extLst>
            </xdr:cNvPr>
            <xdr:cNvSpPr/>
          </xdr:nvSpPr>
          <xdr:spPr>
            <a:xfrm>
              <a:off x="439945" y="2858295"/>
              <a:ext cx="878852" cy="346433"/>
            </a:xfrm>
            <a:prstGeom prst="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CF57C753-4FB9-4DBD-AA47-4FE371A1A7F4}" type="TxLink">
                <a:rPr lang="ko-KR" altLang="en-US" sz="900" b="1" i="0" u="none" strike="noStrike">
                  <a:solidFill>
                    <a:schemeClr val="bg1"/>
                  </a:solidFill>
                  <a:latin typeface="Verdana"/>
                  <a:ea typeface="맑은 고딕"/>
                </a:rPr>
                <a:pPr algn="l"/>
                <a:t>임대수입</a:t>
              </a:fld>
              <a:endParaRPr lang="ko-KR" altLang="en-US" sz="1000" b="1">
                <a:solidFill>
                  <a:schemeClr val="bg1"/>
                </a:solidFill>
              </a:endParaRPr>
            </a:p>
          </xdr:txBody>
        </xdr:sp>
        <xdr:cxnSp macro="">
          <xdr:nvCxnSpPr>
            <xdr:cNvPr id="127" name="직선 연결선 126">
              <a:extLst>
                <a:ext uri="{FF2B5EF4-FFF2-40B4-BE49-F238E27FC236}">
                  <a16:creationId xmlns:a16="http://schemas.microsoft.com/office/drawing/2014/main" id="{00000000-0008-0000-0200-00007F000000}"/>
                </a:ext>
              </a:extLst>
            </xdr:cNvPr>
            <xdr:cNvCxnSpPr/>
          </xdr:nvCxnSpPr>
          <xdr:spPr>
            <a:xfrm>
              <a:off x="472512" y="3159882"/>
              <a:ext cx="1849106" cy="0"/>
            </a:xfrm>
            <a:prstGeom prst="line">
              <a:avLst/>
            </a:prstGeom>
            <a:grpFill/>
            <a:ln>
              <a:solidFill>
                <a:schemeClr val="accent1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Data!$I$8">
          <xdr:nvSpPr>
            <xdr:cNvPr id="129" name="직사각형 128">
              <a:extLst>
                <a:ext uri="{FF2B5EF4-FFF2-40B4-BE49-F238E27FC236}">
                  <a16:creationId xmlns:a16="http://schemas.microsoft.com/office/drawing/2014/main" id="{00000000-0008-0000-0200-000081000000}"/>
                </a:ext>
              </a:extLst>
            </xdr:cNvPr>
            <xdr:cNvSpPr/>
          </xdr:nvSpPr>
          <xdr:spPr>
            <a:xfrm>
              <a:off x="1294466" y="2844839"/>
              <a:ext cx="1084977" cy="346433"/>
            </a:xfrm>
            <a:prstGeom prst="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fld id="{FF0ADCC8-0F46-418D-9CE4-23BAD27ACD68}" type="TxLink">
                <a:rPr lang="en-US" altLang="en-US" sz="900" b="1" i="0" u="none" strike="noStrike">
                  <a:solidFill>
                    <a:schemeClr val="accent4">
                      <a:lumMod val="40000"/>
                      <a:lumOff val="60000"/>
                    </a:schemeClr>
                  </a:solidFill>
                  <a:latin typeface="Verdana"/>
                  <a:ea typeface="Verdana"/>
                </a:rPr>
                <a:pPr algn="r"/>
                <a:t>6,850,000 </a:t>
              </a:fld>
              <a:endParaRPr lang="ko-KR" altLang="en-US" sz="900" b="1">
                <a:solidFill>
                  <a:schemeClr val="accent4">
                    <a:lumMod val="40000"/>
                    <a:lumOff val="60000"/>
                  </a:schemeClr>
                </a:solidFill>
                <a:latin typeface="Verdana" panose="020B0604030504040204" pitchFamily="34" charset="0"/>
              </a:endParaRPr>
            </a:p>
          </xdr:txBody>
        </xdr:sp>
        <xdr:sp macro="" textlink="Data!$H$9">
          <xdr:nvSpPr>
            <xdr:cNvPr id="167" name="직사각형 166">
              <a:extLst>
                <a:ext uri="{FF2B5EF4-FFF2-40B4-BE49-F238E27FC236}">
                  <a16:creationId xmlns:a16="http://schemas.microsoft.com/office/drawing/2014/main" id="{00000000-0008-0000-0200-0000A7000000}"/>
                </a:ext>
              </a:extLst>
            </xdr:cNvPr>
            <xdr:cNvSpPr/>
          </xdr:nvSpPr>
          <xdr:spPr>
            <a:xfrm>
              <a:off x="439946" y="3172142"/>
              <a:ext cx="875768" cy="355213"/>
            </a:xfrm>
            <a:prstGeom prst="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ACC6A8F7-C2FB-4C18-B96C-6B6A7B32128B}" type="TxLink">
                <a:rPr lang="ko-KR" altLang="en-US" sz="900" b="1" i="0" u="none" strike="noStrike">
                  <a:solidFill>
                    <a:schemeClr val="bg1"/>
                  </a:solidFill>
                  <a:latin typeface="Verdana"/>
                  <a:ea typeface="맑은 고딕"/>
                </a:rPr>
                <a:pPr algn="l"/>
                <a:t>이자수입</a:t>
              </a:fld>
              <a:endParaRPr lang="ko-KR" altLang="en-US" sz="1000" b="1">
                <a:solidFill>
                  <a:schemeClr val="bg1"/>
                </a:solidFill>
              </a:endParaRPr>
            </a:p>
          </xdr:txBody>
        </xdr:sp>
        <xdr:cxnSp macro="">
          <xdr:nvCxnSpPr>
            <xdr:cNvPr id="169" name="직선 연결선 168">
              <a:extLst>
                <a:ext uri="{FF2B5EF4-FFF2-40B4-BE49-F238E27FC236}">
                  <a16:creationId xmlns:a16="http://schemas.microsoft.com/office/drawing/2014/main" id="{00000000-0008-0000-0200-0000A9000000}"/>
                </a:ext>
              </a:extLst>
            </xdr:cNvPr>
            <xdr:cNvCxnSpPr/>
          </xdr:nvCxnSpPr>
          <xdr:spPr>
            <a:xfrm>
              <a:off x="474564" y="3479632"/>
              <a:ext cx="1852504" cy="0"/>
            </a:xfrm>
            <a:prstGeom prst="line">
              <a:avLst/>
            </a:prstGeom>
            <a:grpFill/>
            <a:ln>
              <a:solidFill>
                <a:schemeClr val="accent1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Data!$I$9">
          <xdr:nvSpPr>
            <xdr:cNvPr id="130" name="직사각형 129">
              <a:extLst>
                <a:ext uri="{FF2B5EF4-FFF2-40B4-BE49-F238E27FC236}">
                  <a16:creationId xmlns:a16="http://schemas.microsoft.com/office/drawing/2014/main" id="{00000000-0008-0000-0200-000082000000}"/>
                </a:ext>
              </a:extLst>
            </xdr:cNvPr>
            <xdr:cNvSpPr/>
          </xdr:nvSpPr>
          <xdr:spPr>
            <a:xfrm>
              <a:off x="1294465" y="3161977"/>
              <a:ext cx="1084978" cy="349820"/>
            </a:xfrm>
            <a:prstGeom prst="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fld id="{F48F7381-7C22-484D-93DE-EBA35E747900}" type="TxLink">
                <a:rPr lang="en-US" altLang="en-US" sz="900" b="1" i="0" u="none" strike="noStrike">
                  <a:solidFill>
                    <a:schemeClr val="accent4">
                      <a:lumMod val="40000"/>
                      <a:lumOff val="60000"/>
                    </a:schemeClr>
                  </a:solidFill>
                  <a:latin typeface="Verdana"/>
                  <a:ea typeface="Verdana"/>
                </a:rPr>
                <a:pPr algn="r"/>
                <a:t>2,000,000 </a:t>
              </a:fld>
              <a:endParaRPr lang="ko-KR" altLang="en-US" sz="900" b="1">
                <a:solidFill>
                  <a:schemeClr val="accent4">
                    <a:lumMod val="40000"/>
                    <a:lumOff val="60000"/>
                  </a:schemeClr>
                </a:solidFill>
                <a:latin typeface="Verdana" panose="020B0604030504040204" pitchFamily="34" charset="0"/>
              </a:endParaRPr>
            </a:p>
          </xdr:txBody>
        </xdr:sp>
        <xdr:sp macro="" textlink="Data!$H$10">
          <xdr:nvSpPr>
            <xdr:cNvPr id="164" name="직사각형 163">
              <a:extLst>
                <a:ext uri="{FF2B5EF4-FFF2-40B4-BE49-F238E27FC236}">
                  <a16:creationId xmlns:a16="http://schemas.microsoft.com/office/drawing/2014/main" id="{00000000-0008-0000-0200-0000A4000000}"/>
                </a:ext>
              </a:extLst>
            </xdr:cNvPr>
            <xdr:cNvSpPr/>
          </xdr:nvSpPr>
          <xdr:spPr>
            <a:xfrm>
              <a:off x="439945" y="3494770"/>
              <a:ext cx="888650" cy="346433"/>
            </a:xfrm>
            <a:prstGeom prst="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42A82354-8E06-4EC4-B7AB-43FA95D8B322}" type="TxLink">
                <a:rPr lang="ko-KR" altLang="en-US" sz="900" b="1" i="0" u="none" strike="noStrike">
                  <a:solidFill>
                    <a:schemeClr val="bg1"/>
                  </a:solidFill>
                  <a:latin typeface="Verdana"/>
                  <a:ea typeface="맑은 고딕"/>
                </a:rPr>
                <a:pPr algn="l"/>
                <a:t>매출수입</a:t>
              </a:fld>
              <a:endParaRPr lang="ko-KR" altLang="en-US" sz="1000" b="1">
                <a:solidFill>
                  <a:schemeClr val="bg1"/>
                </a:solidFill>
              </a:endParaRPr>
            </a:p>
          </xdr:txBody>
        </xdr:sp>
        <xdr:cxnSp macro="">
          <xdr:nvCxnSpPr>
            <xdr:cNvPr id="166" name="직선 연결선 165">
              <a:extLst>
                <a:ext uri="{FF2B5EF4-FFF2-40B4-BE49-F238E27FC236}">
                  <a16:creationId xmlns:a16="http://schemas.microsoft.com/office/drawing/2014/main" id="{00000000-0008-0000-0200-0000A6000000}"/>
                </a:ext>
              </a:extLst>
            </xdr:cNvPr>
            <xdr:cNvCxnSpPr/>
          </xdr:nvCxnSpPr>
          <xdr:spPr>
            <a:xfrm>
              <a:off x="471073" y="3798726"/>
              <a:ext cx="1850546" cy="0"/>
            </a:xfrm>
            <a:prstGeom prst="line">
              <a:avLst/>
            </a:prstGeom>
            <a:grpFill/>
            <a:ln>
              <a:solidFill>
                <a:schemeClr val="accent1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Data!$I$10">
          <xdr:nvSpPr>
            <xdr:cNvPr id="132" name="직사각형 131">
              <a:extLst>
                <a:ext uri="{FF2B5EF4-FFF2-40B4-BE49-F238E27FC236}">
                  <a16:creationId xmlns:a16="http://schemas.microsoft.com/office/drawing/2014/main" id="{00000000-0008-0000-0200-000084000000}"/>
                </a:ext>
              </a:extLst>
            </xdr:cNvPr>
            <xdr:cNvSpPr/>
          </xdr:nvSpPr>
          <xdr:spPr>
            <a:xfrm>
              <a:off x="1294465" y="3482503"/>
              <a:ext cx="1084978" cy="346433"/>
            </a:xfrm>
            <a:prstGeom prst="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fld id="{89052B2F-BAB1-43BD-A6DC-167107DCFF3D}" type="TxLink">
                <a:rPr lang="en-US" altLang="en-US" sz="900" b="1" i="0" u="none" strike="noStrike">
                  <a:solidFill>
                    <a:schemeClr val="accent4">
                      <a:lumMod val="40000"/>
                      <a:lumOff val="60000"/>
                    </a:schemeClr>
                  </a:solidFill>
                  <a:latin typeface="Verdana"/>
                  <a:ea typeface="Verdana"/>
                </a:rPr>
                <a:pPr algn="r"/>
                <a:t>12,800,000 </a:t>
              </a:fld>
              <a:endParaRPr lang="ko-KR" altLang="en-US" sz="900" b="1">
                <a:solidFill>
                  <a:schemeClr val="accent4">
                    <a:lumMod val="40000"/>
                    <a:lumOff val="60000"/>
                  </a:schemeClr>
                </a:solidFill>
                <a:latin typeface="Verdana" panose="020B0604030504040204" pitchFamily="34" charset="0"/>
              </a:endParaRPr>
            </a:p>
          </xdr:txBody>
        </xdr:sp>
        <xdr:sp macro="" textlink="Data!$H$11">
          <xdr:nvSpPr>
            <xdr:cNvPr id="115" name="직사각형 114">
              <a:extLst>
                <a:ext uri="{FF2B5EF4-FFF2-40B4-BE49-F238E27FC236}">
                  <a16:creationId xmlns:a16="http://schemas.microsoft.com/office/drawing/2014/main" id="{00000000-0008-0000-0200-000073000000}"/>
                </a:ext>
              </a:extLst>
            </xdr:cNvPr>
            <xdr:cNvSpPr/>
          </xdr:nvSpPr>
          <xdr:spPr>
            <a:xfrm>
              <a:off x="439945" y="3808613"/>
              <a:ext cx="888653" cy="350987"/>
            </a:xfrm>
            <a:prstGeom prst="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10628008-BCCA-4347-91C8-95C77FCFB621}" type="TxLink">
                <a:rPr lang="en-US" altLang="en-US" sz="900" b="1" i="0" u="none" strike="noStrike">
                  <a:solidFill>
                    <a:schemeClr val="bg1"/>
                  </a:solidFill>
                  <a:latin typeface="Verdana"/>
                  <a:ea typeface="Verdana"/>
                </a:rPr>
                <a:pPr algn="l"/>
                <a:t>수수료</a:t>
              </a:fld>
              <a:endParaRPr lang="ko-KR" altLang="en-US" sz="1000" b="1">
                <a:solidFill>
                  <a:schemeClr val="bg1"/>
                </a:solidFill>
              </a:endParaRPr>
            </a:p>
          </xdr:txBody>
        </xdr:sp>
        <xdr:cxnSp macro="">
          <xdr:nvCxnSpPr>
            <xdr:cNvPr id="116" name="직선 연결선 115">
              <a:extLst>
                <a:ext uri="{FF2B5EF4-FFF2-40B4-BE49-F238E27FC236}">
                  <a16:creationId xmlns:a16="http://schemas.microsoft.com/office/drawing/2014/main" id="{00000000-0008-0000-0200-000074000000}"/>
                </a:ext>
              </a:extLst>
            </xdr:cNvPr>
            <xdr:cNvCxnSpPr/>
          </xdr:nvCxnSpPr>
          <xdr:spPr>
            <a:xfrm>
              <a:off x="470993" y="4118476"/>
              <a:ext cx="1848544" cy="0"/>
            </a:xfrm>
            <a:prstGeom prst="line">
              <a:avLst/>
            </a:prstGeom>
            <a:grpFill/>
            <a:ln>
              <a:solidFill>
                <a:schemeClr val="accent1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Data!$I$11">
          <xdr:nvSpPr>
            <xdr:cNvPr id="122" name="직사각형 121">
              <a:extLst>
                <a:ext uri="{FF2B5EF4-FFF2-40B4-BE49-F238E27FC236}">
                  <a16:creationId xmlns:a16="http://schemas.microsoft.com/office/drawing/2014/main" id="{00000000-0008-0000-0200-00007A000000}"/>
                </a:ext>
              </a:extLst>
            </xdr:cNvPr>
            <xdr:cNvSpPr/>
          </xdr:nvSpPr>
          <xdr:spPr>
            <a:xfrm>
              <a:off x="1294511" y="3799643"/>
              <a:ext cx="1084932" cy="350987"/>
            </a:xfrm>
            <a:prstGeom prst="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fld id="{91A8FF84-9F5B-4071-B52E-4E5C6E9F807E}" type="TxLink">
                <a:rPr lang="en-US" altLang="en-US" sz="900" b="1" i="0" u="none" strike="noStrike">
                  <a:solidFill>
                    <a:schemeClr val="accent4">
                      <a:lumMod val="40000"/>
                      <a:lumOff val="60000"/>
                    </a:schemeClr>
                  </a:solidFill>
                  <a:latin typeface="Verdana"/>
                  <a:ea typeface="Verdana"/>
                </a:rPr>
                <a:pPr algn="r"/>
                <a:t>570,000 </a:t>
              </a:fld>
              <a:endParaRPr lang="ko-KR" altLang="en-US" sz="900" b="1">
                <a:solidFill>
                  <a:schemeClr val="accent4">
                    <a:lumMod val="40000"/>
                    <a:lumOff val="60000"/>
                  </a:schemeClr>
                </a:solidFill>
                <a:latin typeface="Verdana" panose="020B0604030504040204" pitchFamily="34" charset="0"/>
              </a:endParaRPr>
            </a:p>
          </xdr:txBody>
        </xdr:sp>
        <xdr:sp macro="" textlink="Data!$H$12">
          <xdr:nvSpPr>
            <xdr:cNvPr id="131" name="직사각형 130">
              <a:extLst>
                <a:ext uri="{FF2B5EF4-FFF2-40B4-BE49-F238E27FC236}">
                  <a16:creationId xmlns:a16="http://schemas.microsoft.com/office/drawing/2014/main" id="{00000000-0008-0000-0200-000083000000}"/>
                </a:ext>
              </a:extLst>
            </xdr:cNvPr>
            <xdr:cNvSpPr/>
          </xdr:nvSpPr>
          <xdr:spPr>
            <a:xfrm>
              <a:off x="439945" y="4127014"/>
              <a:ext cx="893555" cy="348258"/>
            </a:xfrm>
            <a:prstGeom prst="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06AF757F-6456-4B61-9CE0-BFB57C7D1D46}" type="TxLink">
                <a:rPr lang="en-US" altLang="en-US" sz="900" b="1" i="0" u="none" strike="noStrike">
                  <a:solidFill>
                    <a:schemeClr val="bg1"/>
                  </a:solidFill>
                  <a:latin typeface="Verdana"/>
                  <a:ea typeface="Verdana"/>
                </a:rPr>
                <a:pPr algn="l"/>
                <a:t>기타수입1</a:t>
              </a:fld>
              <a:endParaRPr lang="ko-KR" altLang="en-US" sz="1000" b="1">
                <a:solidFill>
                  <a:schemeClr val="bg1"/>
                </a:solidFill>
              </a:endParaRPr>
            </a:p>
          </xdr:txBody>
        </xdr:sp>
        <xdr:cxnSp macro="">
          <xdr:nvCxnSpPr>
            <xdr:cNvPr id="135" name="직선 연결선 134">
              <a:extLst>
                <a:ext uri="{FF2B5EF4-FFF2-40B4-BE49-F238E27FC236}">
                  <a16:creationId xmlns:a16="http://schemas.microsoft.com/office/drawing/2014/main" id="{00000000-0008-0000-0200-000087000000}"/>
                </a:ext>
              </a:extLst>
            </xdr:cNvPr>
            <xdr:cNvCxnSpPr/>
          </xdr:nvCxnSpPr>
          <xdr:spPr>
            <a:xfrm>
              <a:off x="470993" y="4437567"/>
              <a:ext cx="1848544" cy="0"/>
            </a:xfrm>
            <a:prstGeom prst="line">
              <a:avLst/>
            </a:prstGeom>
            <a:grpFill/>
            <a:ln>
              <a:solidFill>
                <a:schemeClr val="accent1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Data!$I$12">
          <xdr:nvSpPr>
            <xdr:cNvPr id="138" name="직사각형 137">
              <a:extLst>
                <a:ext uri="{FF2B5EF4-FFF2-40B4-BE49-F238E27FC236}">
                  <a16:creationId xmlns:a16="http://schemas.microsoft.com/office/drawing/2014/main" id="{00000000-0008-0000-0200-00008A000000}"/>
                </a:ext>
              </a:extLst>
            </xdr:cNvPr>
            <xdr:cNvSpPr/>
          </xdr:nvSpPr>
          <xdr:spPr>
            <a:xfrm>
              <a:off x="1294511" y="4121333"/>
              <a:ext cx="1084932" cy="347602"/>
            </a:xfrm>
            <a:prstGeom prst="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fld id="{0F9985EC-6A98-4266-983E-80DA12FDD00B}" type="TxLink">
                <a:rPr lang="en-US" altLang="en-US" sz="900" b="1" i="0" u="none" strike="noStrike">
                  <a:solidFill>
                    <a:schemeClr val="accent4">
                      <a:lumMod val="40000"/>
                      <a:lumOff val="60000"/>
                    </a:schemeClr>
                  </a:solidFill>
                  <a:latin typeface="Verdana"/>
                  <a:ea typeface="Verdana"/>
                </a:rPr>
                <a:pPr algn="r"/>
                <a:t>6,000,000 </a:t>
              </a:fld>
              <a:endParaRPr lang="ko-KR" altLang="en-US" sz="900" b="1">
                <a:solidFill>
                  <a:schemeClr val="accent4">
                    <a:lumMod val="40000"/>
                    <a:lumOff val="60000"/>
                  </a:schemeClr>
                </a:solidFill>
                <a:latin typeface="Verdana" panose="020B0604030504040204" pitchFamily="34" charset="0"/>
              </a:endParaRPr>
            </a:p>
          </xdr:txBody>
        </xdr:sp>
        <xdr:sp macro="" textlink="Data!$H$13">
          <xdr:nvSpPr>
            <xdr:cNvPr id="139" name="직사각형 138">
              <a:extLst>
                <a:ext uri="{FF2B5EF4-FFF2-40B4-BE49-F238E27FC236}">
                  <a16:creationId xmlns:a16="http://schemas.microsoft.com/office/drawing/2014/main" id="{00000000-0008-0000-0200-00008B000000}"/>
                </a:ext>
              </a:extLst>
            </xdr:cNvPr>
            <xdr:cNvSpPr/>
          </xdr:nvSpPr>
          <xdr:spPr>
            <a:xfrm>
              <a:off x="439946" y="4442028"/>
              <a:ext cx="898455" cy="348256"/>
            </a:xfrm>
            <a:prstGeom prst="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33EF49E5-60F2-47DC-B9AF-71E7D49A1B17}" type="TxLink">
                <a:rPr lang="en-US" altLang="en-US" sz="900" b="1" i="0" u="none" strike="noStrike">
                  <a:solidFill>
                    <a:schemeClr val="bg1"/>
                  </a:solidFill>
                  <a:latin typeface="Verdana"/>
                  <a:ea typeface="Verdana"/>
                </a:rPr>
                <a:pPr algn="l"/>
                <a:t>기타수입2</a:t>
              </a:fld>
              <a:endParaRPr lang="ko-KR" altLang="en-US" sz="1000" b="1">
                <a:solidFill>
                  <a:schemeClr val="bg1"/>
                </a:solidFill>
              </a:endParaRPr>
            </a:p>
          </xdr:txBody>
        </xdr:sp>
        <xdr:cxnSp macro="">
          <xdr:nvCxnSpPr>
            <xdr:cNvPr id="140" name="직선 연결선 139">
              <a:extLst>
                <a:ext uri="{FF2B5EF4-FFF2-40B4-BE49-F238E27FC236}">
                  <a16:creationId xmlns:a16="http://schemas.microsoft.com/office/drawing/2014/main" id="{00000000-0008-0000-0200-00008C000000}"/>
                </a:ext>
              </a:extLst>
            </xdr:cNvPr>
            <xdr:cNvCxnSpPr/>
          </xdr:nvCxnSpPr>
          <xdr:spPr>
            <a:xfrm>
              <a:off x="470994" y="4757316"/>
              <a:ext cx="1848544" cy="0"/>
            </a:xfrm>
            <a:prstGeom prst="line">
              <a:avLst/>
            </a:prstGeom>
            <a:grpFill/>
            <a:ln>
              <a:solidFill>
                <a:schemeClr val="accent1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Data!$I$13">
          <xdr:nvSpPr>
            <xdr:cNvPr id="141" name="직사각형 140">
              <a:extLst>
                <a:ext uri="{FF2B5EF4-FFF2-40B4-BE49-F238E27FC236}">
                  <a16:creationId xmlns:a16="http://schemas.microsoft.com/office/drawing/2014/main" id="{00000000-0008-0000-0200-00008D000000}"/>
                </a:ext>
              </a:extLst>
            </xdr:cNvPr>
            <xdr:cNvSpPr/>
          </xdr:nvSpPr>
          <xdr:spPr>
            <a:xfrm>
              <a:off x="1294642" y="4439645"/>
              <a:ext cx="1084804" cy="350987"/>
            </a:xfrm>
            <a:prstGeom prst="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fld id="{FDEEA024-995B-4F62-99DB-99D803EB7F22}" type="TxLink">
                <a:rPr lang="en-US" altLang="en-US" sz="900" b="1" i="0" u="none" strike="noStrike">
                  <a:solidFill>
                    <a:schemeClr val="accent4">
                      <a:lumMod val="40000"/>
                      <a:lumOff val="60000"/>
                    </a:schemeClr>
                  </a:solidFill>
                  <a:latin typeface="Verdana"/>
                  <a:ea typeface="Verdana"/>
                </a:rPr>
                <a:pPr algn="r"/>
                <a:t>3,300,000 </a:t>
              </a:fld>
              <a:endParaRPr lang="ko-KR" altLang="en-US" sz="900" b="1">
                <a:solidFill>
                  <a:schemeClr val="accent4">
                    <a:lumMod val="40000"/>
                    <a:lumOff val="60000"/>
                  </a:schemeClr>
                </a:solidFill>
                <a:latin typeface="Verdana" panose="020B0604030504040204" pitchFamily="34" charset="0"/>
              </a:endParaRPr>
            </a:p>
          </xdr:txBody>
        </xdr:sp>
      </xdr:grpSp>
    </xdr:grpSp>
    <xdr:clientData/>
  </xdr:twoCellAnchor>
  <xdr:twoCellAnchor>
    <xdr:from>
      <xdr:col>1</xdr:col>
      <xdr:colOff>200025</xdr:colOff>
      <xdr:row>24</xdr:row>
      <xdr:rowOff>147637</xdr:rowOff>
    </xdr:from>
    <xdr:to>
      <xdr:col>3</xdr:col>
      <xdr:colOff>1031259</xdr:colOff>
      <xdr:row>38</xdr:row>
      <xdr:rowOff>57150</xdr:rowOff>
    </xdr:to>
    <xdr:grpSp>
      <xdr:nvGrpSpPr>
        <xdr:cNvPr id="12" name="그룹 11">
          <a:extLst>
            <a:ext uri="{FF2B5EF4-FFF2-40B4-BE49-F238E27FC236}">
              <a16:creationId xmlns:a16="http://schemas.microsoft.com/office/drawing/2014/main" id="{58E41CE7-E82E-4081-B4BD-F92228105C62}"/>
            </a:ext>
          </a:extLst>
        </xdr:cNvPr>
        <xdr:cNvGrpSpPr/>
      </xdr:nvGrpSpPr>
      <xdr:grpSpPr>
        <a:xfrm>
          <a:off x="381000" y="5272087"/>
          <a:ext cx="2126634" cy="2843213"/>
          <a:chOff x="383956" y="5291137"/>
          <a:chExt cx="2131889" cy="2852410"/>
        </a:xfrm>
      </xdr:grpSpPr>
      <xdr:sp macro="" textlink="">
        <xdr:nvSpPr>
          <xdr:cNvPr id="171" name="모서리가 둥근 직사각형 170">
            <a:extLst>
              <a:ext uri="{FF2B5EF4-FFF2-40B4-BE49-F238E27FC236}">
                <a16:creationId xmlns:a16="http://schemas.microsoft.com/office/drawing/2014/main" id="{00000000-0008-0000-0200-0000AB000000}"/>
              </a:ext>
            </a:extLst>
          </xdr:cNvPr>
          <xdr:cNvSpPr/>
        </xdr:nvSpPr>
        <xdr:spPr>
          <a:xfrm>
            <a:off x="383956" y="5291137"/>
            <a:ext cx="2131889" cy="2852410"/>
          </a:xfrm>
          <a:prstGeom prst="roundRect">
            <a:avLst>
              <a:gd name="adj" fmla="val 3135"/>
            </a:avLst>
          </a:prstGeom>
          <a:solidFill>
            <a:schemeClr val="bg1"/>
          </a:solidFill>
          <a:ln>
            <a:noFill/>
          </a:ln>
          <a:effectLst>
            <a:outerShdw blurRad="190500" dist="50800" dir="2700000" algn="ctr" rotWithShape="0">
              <a:schemeClr val="accent1">
                <a:lumMod val="50000"/>
                <a:alpha val="25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ko-KR" altLang="en-US" sz="11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72" name="TextBox 171">
            <a:extLst>
              <a:ext uri="{FF2B5EF4-FFF2-40B4-BE49-F238E27FC236}">
                <a16:creationId xmlns:a16="http://schemas.microsoft.com/office/drawing/2014/main" id="{00000000-0008-0000-0200-0000AC000000}"/>
              </a:ext>
            </a:extLst>
          </xdr:cNvPr>
          <xdr:cNvSpPr txBox="1"/>
        </xdr:nvSpPr>
        <xdr:spPr>
          <a:xfrm>
            <a:off x="390631" y="5402857"/>
            <a:ext cx="1776796" cy="33164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ko-KR" altLang="en-US" sz="1200" b="1">
                <a:solidFill>
                  <a:sysClr val="windowText" lastClr="000000"/>
                </a:solidFill>
                <a:latin typeface="+mn-ea"/>
                <a:ea typeface="+mn-ea"/>
                <a:cs typeface="Segoe UI Semibold" panose="020B0702040204020203" pitchFamily="34" charset="0"/>
              </a:rPr>
              <a:t>③ 지출과목별 금액</a:t>
            </a:r>
            <a:endParaRPr lang="en-US" altLang="ko-KR" sz="1200" b="1">
              <a:solidFill>
                <a:sysClr val="windowText" lastClr="000000"/>
              </a:solidFill>
              <a:latin typeface="+mn-ea"/>
              <a:ea typeface="+mn-ea"/>
              <a:cs typeface="Segoe UI Semibold" panose="020B0702040204020203" pitchFamily="34" charset="0"/>
            </a:endParaRPr>
          </a:p>
        </xdr:txBody>
      </xdr:sp>
      <xdr:grpSp>
        <xdr:nvGrpSpPr>
          <xdr:cNvPr id="11" name="그룹 10">
            <a:extLst>
              <a:ext uri="{FF2B5EF4-FFF2-40B4-BE49-F238E27FC236}">
                <a16:creationId xmlns:a16="http://schemas.microsoft.com/office/drawing/2014/main" id="{7A0BFE0C-5C32-4211-BB60-97F837AB0E8C}"/>
              </a:ext>
            </a:extLst>
          </xdr:cNvPr>
          <xdr:cNvGrpSpPr/>
        </xdr:nvGrpSpPr>
        <xdr:grpSpPr>
          <a:xfrm>
            <a:off x="451298" y="5877605"/>
            <a:ext cx="2008511" cy="1972332"/>
            <a:chOff x="451298" y="5746226"/>
            <a:chExt cx="2008511" cy="1972332"/>
          </a:xfrm>
        </xdr:grpSpPr>
        <xdr:sp macro="" textlink="Data!$H$18">
          <xdr:nvSpPr>
            <xdr:cNvPr id="178" name="직사각형 177">
              <a:extLst>
                <a:ext uri="{FF2B5EF4-FFF2-40B4-BE49-F238E27FC236}">
                  <a16:creationId xmlns:a16="http://schemas.microsoft.com/office/drawing/2014/main" id="{00000000-0008-0000-0200-0000B2000000}"/>
                </a:ext>
              </a:extLst>
            </xdr:cNvPr>
            <xdr:cNvSpPr/>
          </xdr:nvSpPr>
          <xdr:spPr>
            <a:xfrm>
              <a:off x="451298" y="5755821"/>
              <a:ext cx="816512" cy="34596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1839AA0E-0854-499D-99BD-9DCE5988D03F}" type="TxLink">
                <a:rPr lang="ko-KR" altLang="en-US" sz="900" b="1" i="0" u="none" strike="noStrike">
                  <a:solidFill>
                    <a:sysClr val="windowText" lastClr="000000"/>
                  </a:solidFill>
                  <a:latin typeface="Verdana"/>
                  <a:ea typeface="맑은 고딕"/>
                </a:rPr>
                <a:pPr algn="l"/>
                <a:t>식대</a:t>
              </a:fld>
              <a:endParaRPr lang="ko-KR" altLang="en-US" sz="1000" b="1">
                <a:solidFill>
                  <a:sysClr val="windowText" lastClr="000000"/>
                </a:solidFill>
              </a:endParaRPr>
            </a:p>
          </xdr:txBody>
        </xdr:sp>
        <xdr:cxnSp macro="">
          <xdr:nvCxnSpPr>
            <xdr:cNvPr id="180" name="직선 연결선 179">
              <a:extLst>
                <a:ext uri="{FF2B5EF4-FFF2-40B4-BE49-F238E27FC236}">
                  <a16:creationId xmlns:a16="http://schemas.microsoft.com/office/drawing/2014/main" id="{00000000-0008-0000-0200-0000B4000000}"/>
                </a:ext>
              </a:extLst>
            </xdr:cNvPr>
            <xdr:cNvCxnSpPr/>
          </xdr:nvCxnSpPr>
          <xdr:spPr>
            <a:xfrm>
              <a:off x="482338" y="6066752"/>
              <a:ext cx="1850945" cy="1"/>
            </a:xfrm>
            <a:prstGeom prst="line">
              <a:avLst/>
            </a:prstGeom>
            <a:ln>
              <a:solidFill>
                <a:schemeClr val="bg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Data!$I$18">
          <xdr:nvSpPr>
            <xdr:cNvPr id="133" name="직사각형 132">
              <a:extLst>
                <a:ext uri="{FF2B5EF4-FFF2-40B4-BE49-F238E27FC236}">
                  <a16:creationId xmlns:a16="http://schemas.microsoft.com/office/drawing/2014/main" id="{00000000-0008-0000-0200-000085000000}"/>
                </a:ext>
              </a:extLst>
            </xdr:cNvPr>
            <xdr:cNvSpPr/>
          </xdr:nvSpPr>
          <xdr:spPr>
            <a:xfrm>
              <a:off x="1377861" y="5746226"/>
              <a:ext cx="1081948" cy="34732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fld id="{ECE0F4D3-6BAB-4675-A8EE-595C3EFA4935}" type="TxLink">
                <a:rPr lang="en-US" altLang="en-US" sz="900" b="1" i="0" u="none" strike="noStrike">
                  <a:solidFill>
                    <a:schemeClr val="accent1">
                      <a:lumMod val="50000"/>
                    </a:schemeClr>
                  </a:solidFill>
                  <a:latin typeface="Verdana"/>
                  <a:ea typeface="Verdana"/>
                </a:rPr>
                <a:pPr algn="r"/>
                <a:t>770,000 </a:t>
              </a:fld>
              <a:endParaRPr lang="ko-KR" altLang="en-US" sz="900" b="1">
                <a:solidFill>
                  <a:schemeClr val="accent1">
                    <a:lumMod val="50000"/>
                  </a:schemeClr>
                </a:solidFill>
                <a:latin typeface="Verdana" panose="020B0604030504040204" pitchFamily="34" charset="0"/>
              </a:endParaRPr>
            </a:p>
          </xdr:txBody>
        </xdr:sp>
        <xdr:sp macro="" textlink="Data!$H$19">
          <xdr:nvSpPr>
            <xdr:cNvPr id="190" name="직사각형 189">
              <a:extLst>
                <a:ext uri="{FF2B5EF4-FFF2-40B4-BE49-F238E27FC236}">
                  <a16:creationId xmlns:a16="http://schemas.microsoft.com/office/drawing/2014/main" id="{00000000-0008-0000-0200-0000BE000000}"/>
                </a:ext>
              </a:extLst>
            </xdr:cNvPr>
            <xdr:cNvSpPr/>
          </xdr:nvSpPr>
          <xdr:spPr>
            <a:xfrm>
              <a:off x="451298" y="6070690"/>
              <a:ext cx="816512" cy="348681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AC965FC6-365E-427C-A2F5-B61383FAAE00}" type="TxLink">
                <a:rPr lang="ko-KR" altLang="en-US" sz="900" b="1" i="0" u="none" strike="noStrike">
                  <a:solidFill>
                    <a:sysClr val="windowText" lastClr="000000"/>
                  </a:solidFill>
                  <a:latin typeface="Verdana"/>
                  <a:ea typeface="맑은 고딕"/>
                </a:rPr>
                <a:pPr algn="l"/>
                <a:t>비품구입</a:t>
              </a:fld>
              <a:endParaRPr lang="ko-KR" altLang="en-US" sz="1000" b="1">
                <a:solidFill>
                  <a:sysClr val="windowText" lastClr="000000"/>
                </a:solidFill>
              </a:endParaRPr>
            </a:p>
          </xdr:txBody>
        </xdr:sp>
        <xdr:cxnSp macro="">
          <xdr:nvCxnSpPr>
            <xdr:cNvPr id="192" name="직선 연결선 191">
              <a:extLst>
                <a:ext uri="{FF2B5EF4-FFF2-40B4-BE49-F238E27FC236}">
                  <a16:creationId xmlns:a16="http://schemas.microsoft.com/office/drawing/2014/main" id="{00000000-0008-0000-0200-0000C0000000}"/>
                </a:ext>
              </a:extLst>
            </xdr:cNvPr>
            <xdr:cNvCxnSpPr/>
          </xdr:nvCxnSpPr>
          <xdr:spPr>
            <a:xfrm flipV="1">
              <a:off x="481975" y="6389845"/>
              <a:ext cx="1851671" cy="2063"/>
            </a:xfrm>
            <a:prstGeom prst="line">
              <a:avLst/>
            </a:prstGeom>
            <a:ln>
              <a:solidFill>
                <a:schemeClr val="bg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Data!$I$19">
          <xdr:nvSpPr>
            <xdr:cNvPr id="134" name="직사각형 133">
              <a:extLst>
                <a:ext uri="{FF2B5EF4-FFF2-40B4-BE49-F238E27FC236}">
                  <a16:creationId xmlns:a16="http://schemas.microsoft.com/office/drawing/2014/main" id="{00000000-0008-0000-0200-000086000000}"/>
                </a:ext>
              </a:extLst>
            </xdr:cNvPr>
            <xdr:cNvSpPr/>
          </xdr:nvSpPr>
          <xdr:spPr>
            <a:xfrm>
              <a:off x="1377861" y="6085490"/>
              <a:ext cx="1081948" cy="35004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fld id="{F682D0C2-E77B-43CD-B5E2-FE8FBE591234}" type="TxLink">
                <a:rPr lang="en-US" altLang="en-US" sz="900" b="1" i="0" u="none" strike="noStrike">
                  <a:solidFill>
                    <a:schemeClr val="accent1">
                      <a:lumMod val="50000"/>
                    </a:schemeClr>
                  </a:solidFill>
                  <a:latin typeface="Verdana"/>
                  <a:ea typeface="Verdana"/>
                </a:rPr>
                <a:pPr algn="r"/>
                <a:t>2,640,000 </a:t>
              </a:fld>
              <a:endParaRPr lang="ko-KR" altLang="en-US" sz="900" b="1">
                <a:solidFill>
                  <a:schemeClr val="accent1">
                    <a:lumMod val="50000"/>
                  </a:schemeClr>
                </a:solidFill>
                <a:latin typeface="Verdana" panose="020B0604030504040204" pitchFamily="34" charset="0"/>
              </a:endParaRPr>
            </a:p>
          </xdr:txBody>
        </xdr:sp>
        <xdr:sp macro="" textlink="Data!$H$20">
          <xdr:nvSpPr>
            <xdr:cNvPr id="187" name="직사각형 186">
              <a:extLst>
                <a:ext uri="{FF2B5EF4-FFF2-40B4-BE49-F238E27FC236}">
                  <a16:creationId xmlns:a16="http://schemas.microsoft.com/office/drawing/2014/main" id="{00000000-0008-0000-0200-0000BB000000}"/>
                </a:ext>
              </a:extLst>
            </xdr:cNvPr>
            <xdr:cNvSpPr/>
          </xdr:nvSpPr>
          <xdr:spPr>
            <a:xfrm>
              <a:off x="451298" y="6403201"/>
              <a:ext cx="816512" cy="345959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10056578-38A0-4EB5-A9A2-A9CFB966A590}" type="TxLink">
                <a:rPr lang="ko-KR" altLang="en-US" sz="900" b="1" i="0" u="none" strike="noStrike">
                  <a:solidFill>
                    <a:sysClr val="windowText" lastClr="000000"/>
                  </a:solidFill>
                  <a:latin typeface="Verdana"/>
                  <a:ea typeface="맑은 고딕"/>
                </a:rPr>
                <a:pPr algn="l"/>
                <a:t>매입비용</a:t>
              </a:fld>
              <a:endParaRPr lang="ko-KR" altLang="en-US" sz="1000" b="1">
                <a:solidFill>
                  <a:sysClr val="windowText" lastClr="000000"/>
                </a:solidFill>
              </a:endParaRPr>
            </a:p>
          </xdr:txBody>
        </xdr:sp>
        <xdr:cxnSp macro="">
          <xdr:nvCxnSpPr>
            <xdr:cNvPr id="189" name="직선 연결선 188">
              <a:extLst>
                <a:ext uri="{FF2B5EF4-FFF2-40B4-BE49-F238E27FC236}">
                  <a16:creationId xmlns:a16="http://schemas.microsoft.com/office/drawing/2014/main" id="{00000000-0008-0000-0200-0000BD000000}"/>
                </a:ext>
              </a:extLst>
            </xdr:cNvPr>
            <xdr:cNvCxnSpPr/>
          </xdr:nvCxnSpPr>
          <xdr:spPr>
            <a:xfrm>
              <a:off x="481611" y="6715658"/>
              <a:ext cx="1852399" cy="0"/>
            </a:xfrm>
            <a:prstGeom prst="line">
              <a:avLst/>
            </a:prstGeom>
            <a:ln>
              <a:solidFill>
                <a:schemeClr val="bg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Data!$I$20">
          <xdr:nvSpPr>
            <xdr:cNvPr id="136" name="직사각형 135">
              <a:extLst>
                <a:ext uri="{FF2B5EF4-FFF2-40B4-BE49-F238E27FC236}">
                  <a16:creationId xmlns:a16="http://schemas.microsoft.com/office/drawing/2014/main" id="{00000000-0008-0000-0200-000088000000}"/>
                </a:ext>
              </a:extLst>
            </xdr:cNvPr>
            <xdr:cNvSpPr/>
          </xdr:nvSpPr>
          <xdr:spPr>
            <a:xfrm>
              <a:off x="1377861" y="6399601"/>
              <a:ext cx="1081948" cy="34732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fld id="{BC220C13-90C8-4D83-99BD-3FD00FC8E7C3}" type="TxLink">
                <a:rPr lang="en-US" altLang="en-US" sz="900" b="1" i="0" u="none" strike="noStrike">
                  <a:solidFill>
                    <a:schemeClr val="accent1">
                      <a:lumMod val="50000"/>
                    </a:schemeClr>
                  </a:solidFill>
                  <a:latin typeface="Verdana"/>
                  <a:ea typeface="Verdana"/>
                </a:rPr>
                <a:pPr algn="r"/>
                <a:t>5,550,000 </a:t>
              </a:fld>
              <a:endParaRPr lang="ko-KR" altLang="en-US" sz="900" b="1">
                <a:solidFill>
                  <a:schemeClr val="accent1">
                    <a:lumMod val="50000"/>
                  </a:schemeClr>
                </a:solidFill>
                <a:latin typeface="Verdana" panose="020B0604030504040204" pitchFamily="34" charset="0"/>
              </a:endParaRPr>
            </a:p>
          </xdr:txBody>
        </xdr:sp>
        <xdr:sp macro="" textlink="Data!$H$21">
          <xdr:nvSpPr>
            <xdr:cNvPr id="142" name="직사각형 141">
              <a:extLst>
                <a:ext uri="{FF2B5EF4-FFF2-40B4-BE49-F238E27FC236}">
                  <a16:creationId xmlns:a16="http://schemas.microsoft.com/office/drawing/2014/main" id="{00000000-0008-0000-0200-00008E000000}"/>
                </a:ext>
              </a:extLst>
            </xdr:cNvPr>
            <xdr:cNvSpPr/>
          </xdr:nvSpPr>
          <xdr:spPr>
            <a:xfrm>
              <a:off x="451298" y="6736534"/>
              <a:ext cx="816512" cy="345959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15211F5D-E7E2-43BE-BFEC-6641BBCECDF7}" type="TxLink">
                <a:rPr lang="ko-KR" altLang="en-US" sz="900" b="1" i="0" u="none" strike="noStrike">
                  <a:solidFill>
                    <a:sysClr val="windowText" lastClr="000000"/>
                  </a:solidFill>
                  <a:latin typeface="Verdana"/>
                  <a:ea typeface="맑은 고딕"/>
                </a:rPr>
                <a:pPr algn="l"/>
                <a:t>수수료</a:t>
              </a:fld>
              <a:endParaRPr lang="ko-KR" altLang="en-US" sz="1000" b="1">
                <a:solidFill>
                  <a:sysClr val="windowText" lastClr="000000"/>
                </a:solidFill>
              </a:endParaRPr>
            </a:p>
          </xdr:txBody>
        </xdr:sp>
        <xdr:cxnSp macro="">
          <xdr:nvCxnSpPr>
            <xdr:cNvPr id="143" name="직선 연결선 142">
              <a:extLst>
                <a:ext uri="{FF2B5EF4-FFF2-40B4-BE49-F238E27FC236}">
                  <a16:creationId xmlns:a16="http://schemas.microsoft.com/office/drawing/2014/main" id="{00000000-0008-0000-0200-00008F000000}"/>
                </a:ext>
              </a:extLst>
            </xdr:cNvPr>
            <xdr:cNvCxnSpPr/>
          </xdr:nvCxnSpPr>
          <xdr:spPr>
            <a:xfrm>
              <a:off x="481611" y="7039408"/>
              <a:ext cx="1852399" cy="0"/>
            </a:xfrm>
            <a:prstGeom prst="line">
              <a:avLst/>
            </a:prstGeom>
            <a:ln>
              <a:solidFill>
                <a:schemeClr val="bg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Data!$I$21">
          <xdr:nvSpPr>
            <xdr:cNvPr id="158" name="직사각형 157">
              <a:extLst>
                <a:ext uri="{FF2B5EF4-FFF2-40B4-BE49-F238E27FC236}">
                  <a16:creationId xmlns:a16="http://schemas.microsoft.com/office/drawing/2014/main" id="{00000000-0008-0000-0200-00009E000000}"/>
                </a:ext>
              </a:extLst>
            </xdr:cNvPr>
            <xdr:cNvSpPr/>
          </xdr:nvSpPr>
          <xdr:spPr>
            <a:xfrm>
              <a:off x="1377861" y="6727492"/>
              <a:ext cx="1081948" cy="35004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fld id="{B91CD221-4F87-49A3-AF24-76E9886B1D1A}" type="TxLink">
                <a:rPr lang="en-US" altLang="en-US" sz="900" b="1" i="0" u="none" strike="noStrike">
                  <a:solidFill>
                    <a:schemeClr val="accent1">
                      <a:lumMod val="50000"/>
                    </a:schemeClr>
                  </a:solidFill>
                  <a:latin typeface="Verdana"/>
                  <a:ea typeface="Verdana"/>
                </a:rPr>
                <a:pPr algn="r"/>
                <a:t>4,350,000 </a:t>
              </a:fld>
              <a:endParaRPr lang="ko-KR" altLang="en-US" sz="900" b="1">
                <a:solidFill>
                  <a:schemeClr val="accent1">
                    <a:lumMod val="50000"/>
                  </a:schemeClr>
                </a:solidFill>
                <a:latin typeface="Verdana" panose="020B0604030504040204" pitchFamily="34" charset="0"/>
              </a:endParaRPr>
            </a:p>
          </xdr:txBody>
        </xdr:sp>
        <xdr:sp macro="" textlink="Data!$H$22">
          <xdr:nvSpPr>
            <xdr:cNvPr id="159" name="직사각형 158">
              <a:extLst>
                <a:ext uri="{FF2B5EF4-FFF2-40B4-BE49-F238E27FC236}">
                  <a16:creationId xmlns:a16="http://schemas.microsoft.com/office/drawing/2014/main" id="{00000000-0008-0000-0200-00009F000000}"/>
                </a:ext>
              </a:extLst>
            </xdr:cNvPr>
            <xdr:cNvSpPr/>
          </xdr:nvSpPr>
          <xdr:spPr>
            <a:xfrm>
              <a:off x="451298" y="7050814"/>
              <a:ext cx="816512" cy="34530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6BFDD1EC-A06E-4C0F-8E8C-9424FB55FEC5}" type="TxLink">
                <a:rPr lang="ko-KR" altLang="en-US" sz="900" b="1" i="0" u="none" strike="noStrike">
                  <a:solidFill>
                    <a:sysClr val="windowText" lastClr="000000"/>
                  </a:solidFill>
                  <a:latin typeface="Verdana"/>
                  <a:ea typeface="맑은 고딕"/>
                </a:rPr>
                <a:pPr algn="l"/>
                <a:t>기타지출1</a:t>
              </a:fld>
              <a:endParaRPr lang="ko-KR" altLang="en-US" sz="1000" b="1">
                <a:solidFill>
                  <a:sysClr val="windowText" lastClr="000000"/>
                </a:solidFill>
              </a:endParaRPr>
            </a:p>
          </xdr:txBody>
        </xdr:sp>
        <xdr:cxnSp macro="">
          <xdr:nvCxnSpPr>
            <xdr:cNvPr id="160" name="직선 연결선 159">
              <a:extLst>
                <a:ext uri="{FF2B5EF4-FFF2-40B4-BE49-F238E27FC236}">
                  <a16:creationId xmlns:a16="http://schemas.microsoft.com/office/drawing/2014/main" id="{00000000-0008-0000-0200-0000A0000000}"/>
                </a:ext>
              </a:extLst>
            </xdr:cNvPr>
            <xdr:cNvCxnSpPr/>
          </xdr:nvCxnSpPr>
          <xdr:spPr>
            <a:xfrm>
              <a:off x="481611" y="7362501"/>
              <a:ext cx="1852399" cy="0"/>
            </a:xfrm>
            <a:prstGeom prst="line">
              <a:avLst/>
            </a:prstGeom>
            <a:ln>
              <a:solidFill>
                <a:schemeClr val="bg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Data!$I$22">
          <xdr:nvSpPr>
            <xdr:cNvPr id="161" name="직사각형 160">
              <a:extLst>
                <a:ext uri="{FF2B5EF4-FFF2-40B4-BE49-F238E27FC236}">
                  <a16:creationId xmlns:a16="http://schemas.microsoft.com/office/drawing/2014/main" id="{00000000-0008-0000-0200-0000A1000000}"/>
                </a:ext>
              </a:extLst>
            </xdr:cNvPr>
            <xdr:cNvSpPr/>
          </xdr:nvSpPr>
          <xdr:spPr>
            <a:xfrm>
              <a:off x="1377861" y="7041771"/>
              <a:ext cx="1081948" cy="346668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fld id="{FE3562F2-4200-49BB-9346-925A2F01C84D}" type="TxLink">
                <a:rPr lang="en-US" altLang="en-US" sz="900" b="1" i="0" u="none" strike="noStrike">
                  <a:solidFill>
                    <a:schemeClr val="accent1">
                      <a:lumMod val="50000"/>
                    </a:schemeClr>
                  </a:solidFill>
                  <a:latin typeface="Verdana"/>
                  <a:ea typeface="Verdana"/>
                </a:rPr>
                <a:pPr algn="r"/>
                <a:t>750,000 </a:t>
              </a:fld>
              <a:endParaRPr lang="ko-KR" altLang="en-US" sz="900" b="1">
                <a:solidFill>
                  <a:schemeClr val="accent1">
                    <a:lumMod val="50000"/>
                  </a:schemeClr>
                </a:solidFill>
                <a:latin typeface="Verdana" panose="020B0604030504040204" pitchFamily="34" charset="0"/>
              </a:endParaRPr>
            </a:p>
          </xdr:txBody>
        </xdr:sp>
        <xdr:sp macro="" textlink="Data!$H$23">
          <xdr:nvSpPr>
            <xdr:cNvPr id="162" name="직사각형 161">
              <a:extLst>
                <a:ext uri="{FF2B5EF4-FFF2-40B4-BE49-F238E27FC236}">
                  <a16:creationId xmlns:a16="http://schemas.microsoft.com/office/drawing/2014/main" id="{00000000-0008-0000-0200-0000A2000000}"/>
                </a:ext>
              </a:extLst>
            </xdr:cNvPr>
            <xdr:cNvSpPr/>
          </xdr:nvSpPr>
          <xdr:spPr>
            <a:xfrm>
              <a:off x="451298" y="7372599"/>
              <a:ext cx="816512" cy="345959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9284CB32-80C4-4803-B263-A3EE24E7D180}" type="TxLink">
                <a:rPr lang="ko-KR" altLang="en-US" sz="900" b="1" i="0" u="none" strike="noStrike">
                  <a:solidFill>
                    <a:sysClr val="windowText" lastClr="000000"/>
                  </a:solidFill>
                  <a:latin typeface="Verdana"/>
                  <a:ea typeface="맑은 고딕"/>
                </a:rPr>
                <a:pPr algn="l"/>
                <a:t>기타지출2</a:t>
              </a:fld>
              <a:endParaRPr lang="ko-KR" altLang="en-US" sz="1000" b="1">
                <a:solidFill>
                  <a:sysClr val="windowText" lastClr="000000"/>
                </a:solidFill>
              </a:endParaRPr>
            </a:p>
          </xdr:txBody>
        </xdr:sp>
        <xdr:cxnSp macro="">
          <xdr:nvCxnSpPr>
            <xdr:cNvPr id="163" name="직선 연결선 162">
              <a:extLst>
                <a:ext uri="{FF2B5EF4-FFF2-40B4-BE49-F238E27FC236}">
                  <a16:creationId xmlns:a16="http://schemas.microsoft.com/office/drawing/2014/main" id="{00000000-0008-0000-0200-0000A3000000}"/>
                </a:ext>
              </a:extLst>
            </xdr:cNvPr>
            <xdr:cNvCxnSpPr/>
          </xdr:nvCxnSpPr>
          <xdr:spPr>
            <a:xfrm>
              <a:off x="481611" y="7686251"/>
              <a:ext cx="1852399" cy="0"/>
            </a:xfrm>
            <a:prstGeom prst="line">
              <a:avLst/>
            </a:prstGeom>
            <a:ln>
              <a:solidFill>
                <a:schemeClr val="bg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Data!$I$23">
          <xdr:nvSpPr>
            <xdr:cNvPr id="165" name="직사각형 164">
              <a:extLst>
                <a:ext uri="{FF2B5EF4-FFF2-40B4-BE49-F238E27FC236}">
                  <a16:creationId xmlns:a16="http://schemas.microsoft.com/office/drawing/2014/main" id="{00000000-0008-0000-0200-0000A5000000}"/>
                </a:ext>
              </a:extLst>
            </xdr:cNvPr>
            <xdr:cNvSpPr/>
          </xdr:nvSpPr>
          <xdr:spPr>
            <a:xfrm>
              <a:off x="1377861" y="7363556"/>
              <a:ext cx="1081948" cy="34732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fld id="{5CFBBC50-AD02-4CB6-9BCD-244119BC22E3}" type="TxLink">
                <a:rPr lang="en-US" altLang="en-US" sz="900" b="1" i="0" u="none" strike="noStrike">
                  <a:solidFill>
                    <a:schemeClr val="accent1">
                      <a:lumMod val="50000"/>
                    </a:schemeClr>
                  </a:solidFill>
                  <a:latin typeface="Verdana"/>
                  <a:ea typeface="Verdana"/>
                </a:rPr>
                <a:pPr algn="r"/>
                <a:t>700,000 </a:t>
              </a:fld>
              <a:endParaRPr lang="ko-KR" altLang="en-US" sz="900" b="1">
                <a:solidFill>
                  <a:schemeClr val="accent1">
                    <a:lumMod val="50000"/>
                  </a:schemeClr>
                </a:solidFill>
                <a:latin typeface="Verdana" panose="020B0604030504040204" pitchFamily="34" charset="0"/>
              </a:endParaRPr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581025</xdr:colOff>
      <xdr:row>41</xdr:row>
      <xdr:rowOff>4762</xdr:rowOff>
    </xdr:from>
    <xdr:to>
      <xdr:col>14</xdr:col>
      <xdr:colOff>561975</xdr:colOff>
      <xdr:row>57</xdr:row>
      <xdr:rowOff>4762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5:G39" totalsRowShown="0" headerRowDxfId="2" dataDxfId="14" tableBorderDxfId="13">
  <tableColumns count="6">
    <tableColumn id="1" xr3:uid="{00000000-0010-0000-0000-000001000000}" name="일자" dataDxfId="12"/>
    <tableColumn id="2" xr3:uid="{00000000-0010-0000-0000-000002000000}" name="구분" dataDxfId="11"/>
    <tableColumn id="8" xr3:uid="{00000000-0010-0000-0000-000008000000}" name="계정과목" dataDxfId="10"/>
    <tableColumn id="7" xr3:uid="{00000000-0010-0000-0000-000007000000}" name="적요" dataDxfId="9"/>
    <tableColumn id="6" xr3:uid="{00000000-0010-0000-0000-000006000000}" name="금액" dataDxfId="8"/>
    <tableColumn id="4" xr3:uid="{00000000-0010-0000-0000-000004000000}" name="비고" dataDxfId="7"/>
  </tableColumns>
  <tableStyleInfo name="표 스타일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표2" displayName="표2" ref="I5:I39" totalsRowShown="0" headerRowDxfId="1" dataDxfId="6">
  <tableColumns count="1">
    <tableColumn id="1" xr3:uid="{00000000-0010-0000-0100-000001000000}" name="수입과목" dataDxfId="5"/>
  </tableColumns>
  <tableStyleInfo name="표 스타일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표3" displayName="표3" ref="K5:K39" totalsRowShown="0" headerRowDxfId="0" dataDxfId="4">
  <tableColumns count="1">
    <tableColumn id="1" xr3:uid="{00000000-0010-0000-0200-000001000000}" name="지출과목" dataDxfId="3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92">
      <a:dk1>
        <a:sysClr val="windowText" lastClr="000000"/>
      </a:dk1>
      <a:lt1>
        <a:sysClr val="window" lastClr="FFFFFF"/>
      </a:lt1>
      <a:dk2>
        <a:srgbClr val="000000"/>
      </a:dk2>
      <a:lt2>
        <a:srgbClr val="DFE3E5"/>
      </a:lt2>
      <a:accent1>
        <a:srgbClr val="35467B"/>
      </a:accent1>
      <a:accent2>
        <a:srgbClr val="97B0FF"/>
      </a:accent2>
      <a:accent3>
        <a:srgbClr val="B7C8FF"/>
      </a:accent3>
      <a:accent4>
        <a:srgbClr val="FFD22D"/>
      </a:accent4>
      <a:accent5>
        <a:srgbClr val="FFEBA3"/>
      </a:accent5>
      <a:accent6>
        <a:srgbClr val="F2F2F2"/>
      </a:accent6>
      <a:hlink>
        <a:srgbClr val="35467B"/>
      </a:hlink>
      <a:folHlink>
        <a:srgbClr val="FFF5D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B1:K39"/>
  <sheetViews>
    <sheetView showGridLines="0" showRowColHeaders="0" showZeros="0" tabSelected="1" workbookViewId="0">
      <selection activeCell="P15" sqref="P15"/>
    </sheetView>
  </sheetViews>
  <sheetFormatPr defaultRowHeight="22.35" customHeight="1" x14ac:dyDescent="0.25"/>
  <cols>
    <col min="1" max="1" width="2.7109375" customWidth="1"/>
    <col min="2" max="3" width="15.7109375" style="50" customWidth="1"/>
    <col min="4" max="4" width="20.7109375" style="20" customWidth="1"/>
    <col min="5" max="5" width="30.7109375" style="52" customWidth="1"/>
    <col min="6" max="6" width="13.7109375" style="21" customWidth="1"/>
    <col min="7" max="7" width="15.7109375" style="55" customWidth="1"/>
    <col min="8" max="8" width="3.7109375" customWidth="1"/>
    <col min="9" max="9" width="20.7109375" style="146" customWidth="1"/>
    <col min="10" max="10" width="3.7109375" style="128" customWidth="1"/>
    <col min="11" max="11" width="20.7109375" style="147" customWidth="1"/>
    <col min="12" max="12" width="2.7109375" customWidth="1"/>
    <col min="13" max="18" width="11.7109375" customWidth="1"/>
  </cols>
  <sheetData>
    <row r="1" spans="2:11" ht="8.85" customHeight="1" x14ac:dyDescent="0.25">
      <c r="B1" s="1"/>
      <c r="C1" s="1"/>
      <c r="D1" s="1"/>
      <c r="E1" s="1"/>
      <c r="F1" s="1"/>
      <c r="G1" s="1"/>
      <c r="H1" s="1"/>
      <c r="I1"/>
      <c r="J1"/>
      <c r="K1"/>
    </row>
    <row r="2" spans="2:11" ht="39.950000000000003" customHeight="1" x14ac:dyDescent="0.25">
      <c r="B2" s="47" t="s">
        <v>115</v>
      </c>
      <c r="C2" s="47"/>
      <c r="D2" s="10"/>
      <c r="E2" s="9"/>
      <c r="F2" s="9"/>
      <c r="G2" s="9"/>
      <c r="H2" s="9"/>
      <c r="I2" s="9"/>
      <c r="J2" s="9"/>
      <c r="K2" s="9"/>
    </row>
    <row r="3" spans="2:11" ht="11.25" customHeight="1" x14ac:dyDescent="0.25">
      <c r="B3"/>
      <c r="C3"/>
      <c r="D3"/>
      <c r="E3"/>
      <c r="F3"/>
      <c r="G3"/>
      <c r="I3"/>
      <c r="J3"/>
      <c r="K3"/>
    </row>
    <row r="4" spans="2:11" ht="24.95" customHeight="1" x14ac:dyDescent="0.25">
      <c r="B4" s="151" t="s">
        <v>80</v>
      </c>
      <c r="C4" s="151"/>
      <c r="D4" s="151"/>
      <c r="E4" s="151"/>
      <c r="F4" s="151"/>
      <c r="G4" s="151"/>
      <c r="I4"/>
      <c r="J4"/>
      <c r="K4"/>
    </row>
    <row r="5" spans="2:11" ht="22.35" customHeight="1" x14ac:dyDescent="0.25">
      <c r="B5" s="162" t="s">
        <v>17</v>
      </c>
      <c r="C5" s="162" t="s">
        <v>25</v>
      </c>
      <c r="D5" s="162" t="s">
        <v>18</v>
      </c>
      <c r="E5" s="162" t="s">
        <v>15</v>
      </c>
      <c r="F5" s="162" t="s">
        <v>28</v>
      </c>
      <c r="G5" s="162" t="s">
        <v>16</v>
      </c>
      <c r="H5" s="1"/>
      <c r="I5" s="163" t="s">
        <v>23</v>
      </c>
      <c r="K5" s="163" t="s">
        <v>24</v>
      </c>
    </row>
    <row r="6" spans="2:11" ht="22.35" customHeight="1" x14ac:dyDescent="0.25">
      <c r="B6" s="48">
        <v>43535</v>
      </c>
      <c r="C6" s="48" t="s">
        <v>26</v>
      </c>
      <c r="D6" s="16" t="s">
        <v>20</v>
      </c>
      <c r="E6" s="51" t="s">
        <v>46</v>
      </c>
      <c r="F6" s="18">
        <v>300000</v>
      </c>
      <c r="G6" s="53"/>
      <c r="H6" s="1"/>
      <c r="I6" s="146" t="s">
        <v>19</v>
      </c>
      <c r="K6" s="146" t="s">
        <v>21</v>
      </c>
    </row>
    <row r="7" spans="2:11" ht="22.35" customHeight="1" x14ac:dyDescent="0.25">
      <c r="B7" s="48">
        <v>43576</v>
      </c>
      <c r="C7" s="48" t="s">
        <v>27</v>
      </c>
      <c r="D7" s="16" t="s">
        <v>22</v>
      </c>
      <c r="E7" s="51" t="s">
        <v>47</v>
      </c>
      <c r="F7" s="18">
        <v>300000</v>
      </c>
      <c r="G7" s="53"/>
      <c r="H7" s="1"/>
      <c r="I7" s="146" t="s">
        <v>20</v>
      </c>
      <c r="K7" s="146" t="s">
        <v>22</v>
      </c>
    </row>
    <row r="8" spans="2:11" ht="22.35" customHeight="1" x14ac:dyDescent="0.25">
      <c r="B8" s="48">
        <v>43588</v>
      </c>
      <c r="C8" s="48" t="s">
        <v>26</v>
      </c>
      <c r="D8" s="16" t="s">
        <v>105</v>
      </c>
      <c r="E8" s="51" t="s">
        <v>48</v>
      </c>
      <c r="F8" s="18">
        <v>4000000</v>
      </c>
      <c r="G8" s="53"/>
      <c r="H8" s="1"/>
      <c r="I8" s="146" t="s">
        <v>106</v>
      </c>
      <c r="K8" s="146" t="s">
        <v>104</v>
      </c>
    </row>
    <row r="9" spans="2:11" ht="22.35" customHeight="1" x14ac:dyDescent="0.25">
      <c r="B9" s="48">
        <v>43641</v>
      </c>
      <c r="C9" s="48" t="s">
        <v>27</v>
      </c>
      <c r="D9" s="16" t="s">
        <v>21</v>
      </c>
      <c r="E9" s="51" t="s">
        <v>49</v>
      </c>
      <c r="F9" s="18">
        <v>120000</v>
      </c>
      <c r="G9" s="53"/>
      <c r="H9" s="1"/>
      <c r="I9" s="146" t="s">
        <v>98</v>
      </c>
      <c r="K9" s="146" t="s">
        <v>107</v>
      </c>
    </row>
    <row r="10" spans="2:11" ht="22.35" customHeight="1" x14ac:dyDescent="0.25">
      <c r="B10" s="48">
        <v>43649</v>
      </c>
      <c r="C10" s="48" t="s">
        <v>26</v>
      </c>
      <c r="D10" s="16" t="s">
        <v>19</v>
      </c>
      <c r="E10" s="51" t="s">
        <v>50</v>
      </c>
      <c r="F10" s="18">
        <v>1200000</v>
      </c>
      <c r="G10" s="53"/>
      <c r="H10" s="1"/>
      <c r="I10" s="146" t="s">
        <v>94</v>
      </c>
      <c r="K10" s="146" t="s">
        <v>100</v>
      </c>
    </row>
    <row r="11" spans="2:11" ht="22.35" customHeight="1" x14ac:dyDescent="0.25">
      <c r="B11" s="48">
        <v>43692</v>
      </c>
      <c r="C11" s="48" t="s">
        <v>27</v>
      </c>
      <c r="D11" s="16" t="s">
        <v>101</v>
      </c>
      <c r="E11" s="51" t="s">
        <v>51</v>
      </c>
      <c r="F11" s="18">
        <v>700000</v>
      </c>
      <c r="G11" s="53"/>
      <c r="H11" s="1"/>
      <c r="I11" s="146" t="s">
        <v>96</v>
      </c>
      <c r="K11" s="146" t="s">
        <v>102</v>
      </c>
    </row>
    <row r="12" spans="2:11" ht="22.35" customHeight="1" x14ac:dyDescent="0.25">
      <c r="B12" s="48">
        <v>43709</v>
      </c>
      <c r="C12" s="48" t="s">
        <v>26</v>
      </c>
      <c r="D12" s="16" t="s">
        <v>97</v>
      </c>
      <c r="E12" s="51" t="s">
        <v>52</v>
      </c>
      <c r="F12" s="18">
        <v>350000</v>
      </c>
      <c r="G12" s="53"/>
      <c r="H12" s="1"/>
      <c r="K12" s="146"/>
    </row>
    <row r="13" spans="2:11" ht="22.35" customHeight="1" x14ac:dyDescent="0.25">
      <c r="B13" s="48">
        <v>43759</v>
      </c>
      <c r="C13" s="48" t="s">
        <v>27</v>
      </c>
      <c r="D13" s="16" t="s">
        <v>103</v>
      </c>
      <c r="E13" s="51" t="s">
        <v>53</v>
      </c>
      <c r="F13" s="18">
        <v>400000</v>
      </c>
      <c r="G13" s="53"/>
      <c r="H13" s="1"/>
      <c r="K13" s="146"/>
    </row>
    <row r="14" spans="2:11" ht="22.35" customHeight="1" x14ac:dyDescent="0.25">
      <c r="B14" s="48">
        <v>43780</v>
      </c>
      <c r="C14" s="48" t="s">
        <v>26</v>
      </c>
      <c r="D14" s="16" t="s">
        <v>105</v>
      </c>
      <c r="E14" s="51" t="s">
        <v>54</v>
      </c>
      <c r="F14" s="18">
        <v>8000000</v>
      </c>
      <c r="G14" s="53"/>
      <c r="H14" s="1"/>
      <c r="K14" s="146"/>
    </row>
    <row r="15" spans="2:11" ht="22.35" customHeight="1" x14ac:dyDescent="0.25">
      <c r="B15" s="48">
        <v>43830</v>
      </c>
      <c r="C15" s="48" t="s">
        <v>27</v>
      </c>
      <c r="D15" s="16" t="s">
        <v>103</v>
      </c>
      <c r="E15" s="51" t="s">
        <v>55</v>
      </c>
      <c r="F15" s="18">
        <v>850000</v>
      </c>
      <c r="G15" s="53"/>
      <c r="H15" s="1"/>
      <c r="K15" s="146"/>
    </row>
    <row r="16" spans="2:11" ht="22.35" customHeight="1" x14ac:dyDescent="0.25">
      <c r="B16" s="48">
        <v>43835</v>
      </c>
      <c r="C16" s="48" t="s">
        <v>26</v>
      </c>
      <c r="D16" s="16" t="s">
        <v>97</v>
      </c>
      <c r="E16" s="51" t="s">
        <v>56</v>
      </c>
      <c r="F16" s="18">
        <v>220000</v>
      </c>
      <c r="G16" s="53"/>
      <c r="H16" s="1"/>
      <c r="K16" s="146"/>
    </row>
    <row r="17" spans="2:11" ht="22.35" customHeight="1" x14ac:dyDescent="0.25">
      <c r="B17" s="48">
        <v>43870</v>
      </c>
      <c r="C17" s="48" t="s">
        <v>27</v>
      </c>
      <c r="D17" s="16" t="s">
        <v>21</v>
      </c>
      <c r="E17" s="51" t="s">
        <v>57</v>
      </c>
      <c r="F17" s="18">
        <v>150000</v>
      </c>
      <c r="G17" s="53"/>
      <c r="H17" s="1"/>
      <c r="K17" s="146"/>
    </row>
    <row r="18" spans="2:11" ht="22.35" customHeight="1" x14ac:dyDescent="0.25">
      <c r="B18" s="48">
        <v>43905</v>
      </c>
      <c r="C18" s="48" t="s">
        <v>26</v>
      </c>
      <c r="D18" s="16" t="s">
        <v>19</v>
      </c>
      <c r="E18" s="51" t="s">
        <v>58</v>
      </c>
      <c r="F18" s="18">
        <v>1200000</v>
      </c>
      <c r="G18" s="53"/>
      <c r="H18" s="1"/>
      <c r="K18" s="146"/>
    </row>
    <row r="19" spans="2:11" ht="22.35" customHeight="1" x14ac:dyDescent="0.25">
      <c r="B19" s="48">
        <v>43924</v>
      </c>
      <c r="C19" s="48" t="s">
        <v>27</v>
      </c>
      <c r="D19" s="16" t="s">
        <v>22</v>
      </c>
      <c r="E19" s="51" t="s">
        <v>59</v>
      </c>
      <c r="F19" s="18">
        <v>1000000</v>
      </c>
      <c r="G19" s="53"/>
      <c r="H19" s="1"/>
      <c r="K19" s="146"/>
    </row>
    <row r="20" spans="2:11" ht="22.35" customHeight="1" x14ac:dyDescent="0.25">
      <c r="B20" s="48">
        <v>43972</v>
      </c>
      <c r="C20" s="48" t="s">
        <v>26</v>
      </c>
      <c r="D20" s="16" t="s">
        <v>95</v>
      </c>
      <c r="E20" s="51" t="s">
        <v>60</v>
      </c>
      <c r="F20" s="18">
        <v>300000</v>
      </c>
      <c r="G20" s="53"/>
      <c r="H20" s="1"/>
      <c r="K20" s="146"/>
    </row>
    <row r="21" spans="2:11" ht="22.35" customHeight="1" x14ac:dyDescent="0.25">
      <c r="B21" s="48">
        <v>44001</v>
      </c>
      <c r="C21" s="48" t="s">
        <v>27</v>
      </c>
      <c r="D21" s="16" t="s">
        <v>97</v>
      </c>
      <c r="E21" s="51" t="s">
        <v>61</v>
      </c>
      <c r="F21" s="18">
        <v>150000</v>
      </c>
      <c r="G21" s="53"/>
      <c r="H21" s="1"/>
      <c r="K21" s="146"/>
    </row>
    <row r="22" spans="2:11" ht="22.35" customHeight="1" x14ac:dyDescent="0.25">
      <c r="B22" s="48">
        <v>44041</v>
      </c>
      <c r="C22" s="48" t="s">
        <v>26</v>
      </c>
      <c r="D22" s="16" t="s">
        <v>19</v>
      </c>
      <c r="E22" s="51" t="s">
        <v>62</v>
      </c>
      <c r="F22" s="18">
        <v>150000</v>
      </c>
      <c r="G22" s="53"/>
      <c r="H22" s="1"/>
      <c r="K22" s="146"/>
    </row>
    <row r="23" spans="2:11" ht="22.35" customHeight="1" x14ac:dyDescent="0.25">
      <c r="B23" s="48">
        <v>44055</v>
      </c>
      <c r="C23" s="48" t="s">
        <v>27</v>
      </c>
      <c r="D23" s="16" t="s">
        <v>99</v>
      </c>
      <c r="E23" s="51" t="s">
        <v>63</v>
      </c>
      <c r="F23" s="18">
        <v>750000</v>
      </c>
      <c r="G23" s="53"/>
      <c r="H23" s="1"/>
      <c r="K23" s="146"/>
    </row>
    <row r="24" spans="2:11" ht="22.35" customHeight="1" x14ac:dyDescent="0.25">
      <c r="B24" s="49">
        <v>44103</v>
      </c>
      <c r="C24" s="48" t="s">
        <v>26</v>
      </c>
      <c r="D24" s="17" t="s">
        <v>20</v>
      </c>
      <c r="E24" s="51" t="s">
        <v>64</v>
      </c>
      <c r="F24" s="19">
        <v>300000</v>
      </c>
      <c r="G24" s="53"/>
      <c r="H24" s="1"/>
      <c r="K24" s="146"/>
    </row>
    <row r="25" spans="2:11" ht="22.35" customHeight="1" x14ac:dyDescent="0.25">
      <c r="B25" s="49">
        <v>44122</v>
      </c>
      <c r="C25" s="48" t="s">
        <v>27</v>
      </c>
      <c r="D25" s="17" t="s">
        <v>103</v>
      </c>
      <c r="E25" s="51" t="s">
        <v>65</v>
      </c>
      <c r="F25" s="19">
        <v>1000000</v>
      </c>
      <c r="G25" s="53"/>
      <c r="H25" s="1"/>
      <c r="K25" s="146"/>
    </row>
    <row r="26" spans="2:11" ht="22.35" customHeight="1" x14ac:dyDescent="0.25">
      <c r="B26" s="49">
        <v>44156</v>
      </c>
      <c r="C26" s="48" t="s">
        <v>26</v>
      </c>
      <c r="D26" s="17" t="s">
        <v>95</v>
      </c>
      <c r="E26" s="51" t="s">
        <v>66</v>
      </c>
      <c r="F26" s="19">
        <v>3000000</v>
      </c>
      <c r="G26" s="54"/>
      <c r="K26" s="146"/>
    </row>
    <row r="27" spans="2:11" ht="22.35" customHeight="1" x14ac:dyDescent="0.25">
      <c r="B27" s="48">
        <v>44181</v>
      </c>
      <c r="C27" s="48" t="s">
        <v>27</v>
      </c>
      <c r="D27" s="16" t="s">
        <v>22</v>
      </c>
      <c r="E27" s="51" t="s">
        <v>67</v>
      </c>
      <c r="F27" s="18">
        <v>640000</v>
      </c>
      <c r="G27" s="54"/>
      <c r="K27" s="146"/>
    </row>
    <row r="28" spans="2:11" ht="22.35" customHeight="1" x14ac:dyDescent="0.25">
      <c r="B28" s="49">
        <v>44201</v>
      </c>
      <c r="C28" s="48" t="s">
        <v>26</v>
      </c>
      <c r="D28" s="17" t="s">
        <v>19</v>
      </c>
      <c r="E28" s="51" t="s">
        <v>68</v>
      </c>
      <c r="F28" s="19">
        <v>300000</v>
      </c>
      <c r="G28" s="54"/>
      <c r="K28" s="146"/>
    </row>
    <row r="29" spans="2:11" ht="22.35" customHeight="1" x14ac:dyDescent="0.25">
      <c r="B29" s="49">
        <v>44236</v>
      </c>
      <c r="C29" s="48" t="s">
        <v>27</v>
      </c>
      <c r="D29" s="17" t="s">
        <v>103</v>
      </c>
      <c r="E29" s="51" t="s">
        <v>69</v>
      </c>
      <c r="F29" s="19">
        <v>300000</v>
      </c>
      <c r="G29" s="53"/>
      <c r="H29" s="1"/>
      <c r="K29" s="146"/>
    </row>
    <row r="30" spans="2:11" ht="22.35" customHeight="1" x14ac:dyDescent="0.25">
      <c r="B30" s="49">
        <v>44270</v>
      </c>
      <c r="C30" s="48" t="s">
        <v>26</v>
      </c>
      <c r="D30" s="17" t="s">
        <v>20</v>
      </c>
      <c r="E30" s="51" t="s">
        <v>70</v>
      </c>
      <c r="F30" s="19">
        <v>900000</v>
      </c>
      <c r="G30" s="54"/>
      <c r="K30" s="146"/>
    </row>
    <row r="31" spans="2:11" ht="22.35" customHeight="1" x14ac:dyDescent="0.25">
      <c r="B31" s="49">
        <v>44289</v>
      </c>
      <c r="C31" s="48" t="s">
        <v>27</v>
      </c>
      <c r="D31" s="17" t="s">
        <v>97</v>
      </c>
      <c r="E31" s="51" t="s">
        <v>71</v>
      </c>
      <c r="F31" s="19">
        <v>700000</v>
      </c>
      <c r="G31" s="54"/>
      <c r="K31" s="146"/>
    </row>
    <row r="32" spans="2:11" ht="22.35" customHeight="1" x14ac:dyDescent="0.25">
      <c r="B32" s="49">
        <v>44337</v>
      </c>
      <c r="C32" s="48" t="s">
        <v>26</v>
      </c>
      <c r="D32" s="17" t="s">
        <v>105</v>
      </c>
      <c r="E32" s="51" t="s">
        <v>72</v>
      </c>
      <c r="F32" s="19">
        <v>800000</v>
      </c>
      <c r="G32" s="54"/>
      <c r="K32" s="146"/>
    </row>
    <row r="33" spans="2:11" ht="22.35" customHeight="1" x14ac:dyDescent="0.25">
      <c r="B33" s="49">
        <v>44366</v>
      </c>
      <c r="C33" s="48" t="s">
        <v>27</v>
      </c>
      <c r="D33" s="17" t="s">
        <v>22</v>
      </c>
      <c r="E33" s="51" t="s">
        <v>73</v>
      </c>
      <c r="F33" s="19">
        <v>700000</v>
      </c>
      <c r="G33" s="54"/>
      <c r="K33" s="146"/>
    </row>
    <row r="34" spans="2:11" ht="22.35" customHeight="1" x14ac:dyDescent="0.25">
      <c r="B34" s="49">
        <v>44406</v>
      </c>
      <c r="C34" s="49" t="s">
        <v>26</v>
      </c>
      <c r="D34" s="17" t="s">
        <v>20</v>
      </c>
      <c r="E34" s="51" t="s">
        <v>74</v>
      </c>
      <c r="F34" s="19">
        <v>500000</v>
      </c>
      <c r="G34" s="54"/>
      <c r="K34" s="146"/>
    </row>
    <row r="35" spans="2:11" ht="22.35" customHeight="1" x14ac:dyDescent="0.25">
      <c r="B35" s="49">
        <v>44420</v>
      </c>
      <c r="C35" s="49" t="s">
        <v>27</v>
      </c>
      <c r="D35" s="17" t="s">
        <v>21</v>
      </c>
      <c r="E35" s="51" t="s">
        <v>75</v>
      </c>
      <c r="F35" s="19">
        <v>500000</v>
      </c>
      <c r="G35" s="54"/>
      <c r="K35" s="146"/>
    </row>
    <row r="36" spans="2:11" ht="22.35" customHeight="1" x14ac:dyDescent="0.25">
      <c r="B36" s="49">
        <v>44468</v>
      </c>
      <c r="C36" s="49" t="s">
        <v>26</v>
      </c>
      <c r="D36" s="17" t="s">
        <v>19</v>
      </c>
      <c r="E36" s="51" t="s">
        <v>76</v>
      </c>
      <c r="F36" s="19">
        <v>4000000</v>
      </c>
      <c r="G36" s="54"/>
      <c r="K36" s="146"/>
    </row>
    <row r="37" spans="2:11" ht="22.35" customHeight="1" x14ac:dyDescent="0.25">
      <c r="B37" s="49">
        <v>44487</v>
      </c>
      <c r="C37" s="49" t="s">
        <v>27</v>
      </c>
      <c r="D37" s="17" t="s">
        <v>97</v>
      </c>
      <c r="E37" s="51" t="s">
        <v>77</v>
      </c>
      <c r="F37" s="19">
        <v>3500000</v>
      </c>
      <c r="G37" s="54"/>
      <c r="K37" s="146"/>
    </row>
    <row r="38" spans="2:11" ht="22.35" customHeight="1" x14ac:dyDescent="0.25">
      <c r="B38" s="49">
        <v>44521</v>
      </c>
      <c r="C38" s="49" t="s">
        <v>26</v>
      </c>
      <c r="D38" s="17" t="s">
        <v>93</v>
      </c>
      <c r="E38" s="51" t="s">
        <v>78</v>
      </c>
      <c r="F38" s="19">
        <v>6000000</v>
      </c>
      <c r="G38" s="54"/>
      <c r="K38" s="146"/>
    </row>
    <row r="39" spans="2:11" ht="22.35" customHeight="1" x14ac:dyDescent="0.25">
      <c r="B39" s="49">
        <v>44546</v>
      </c>
      <c r="C39" s="49" t="s">
        <v>27</v>
      </c>
      <c r="D39" s="17" t="s">
        <v>103</v>
      </c>
      <c r="E39" s="51" t="s">
        <v>79</v>
      </c>
      <c r="F39" s="19">
        <v>3000000</v>
      </c>
      <c r="G39" s="54"/>
      <c r="K39" s="146"/>
    </row>
  </sheetData>
  <mergeCells count="1">
    <mergeCell ref="B4:G4"/>
  </mergeCells>
  <phoneticPr fontId="1" type="noConversion"/>
  <conditionalFormatting sqref="C6:C1048576">
    <cfRule type="expression" dxfId="16" priority="1">
      <formula>$C6="지출"</formula>
    </cfRule>
    <cfRule type="expression" dxfId="15" priority="2">
      <formula>$C6="수입"</formula>
    </cfRule>
  </conditionalFormatting>
  <dataValidations count="2">
    <dataValidation type="list" allowBlank="1" showInputMessage="1" showErrorMessage="1" sqref="C6:C39" xr:uid="{00000000-0002-0000-0000-000000000000}">
      <formula1>"수입,지출"</formula1>
    </dataValidation>
    <dataValidation type="list" allowBlank="1" showInputMessage="1" showErrorMessage="1" sqref="D6:D39" xr:uid="{00000000-0002-0000-0000-000001000000}">
      <formula1>OFFSET(INDIRECT($C6),0,0,COUNTA(INDIRECT(C6)))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85" fitToHeight="10000" orientation="portrait" horizontalDpi="360" verticalDpi="36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T27"/>
  <sheetViews>
    <sheetView showGridLines="0" showRowColHeaders="0" showZeros="0" workbookViewId="0">
      <selection activeCell="T1" sqref="T1"/>
    </sheetView>
  </sheetViews>
  <sheetFormatPr defaultColWidth="8.7109375" defaultRowHeight="22.35" customHeight="1" x14ac:dyDescent="0.25"/>
  <cols>
    <col min="1" max="1" width="2.7109375" style="91" customWidth="1"/>
    <col min="2" max="2" width="11.7109375" style="91" customWidth="1"/>
    <col min="3" max="5" width="15.7109375" style="101" customWidth="1"/>
    <col min="6" max="6" width="2.7109375" style="101" customWidth="1"/>
    <col min="7" max="7" width="2.7109375" style="91" customWidth="1"/>
    <col min="8" max="8" width="20.7109375" style="91" customWidth="1"/>
    <col min="9" max="9" width="18.7109375" style="100" customWidth="1"/>
    <col min="10" max="10" width="15.7109375" style="100" customWidth="1"/>
    <col min="11" max="11" width="20.7109375" style="100" customWidth="1"/>
    <col min="12" max="12" width="2.7109375" style="91" customWidth="1"/>
    <col min="13" max="13" width="8.7109375" style="91"/>
    <col min="14" max="14" width="8.7109375" style="109"/>
    <col min="15" max="16" width="8.7109375" style="100"/>
    <col min="17" max="16384" width="8.7109375" style="91"/>
  </cols>
  <sheetData>
    <row r="1" spans="2:20" s="87" customFormat="1" ht="8.85" customHeight="1" x14ac:dyDescent="0.25">
      <c r="G1" s="88"/>
      <c r="H1" s="88"/>
      <c r="I1" s="88"/>
      <c r="J1" s="88"/>
      <c r="K1" s="88"/>
    </row>
    <row r="2" spans="2:20" customFormat="1" ht="39.950000000000003" customHeight="1" x14ac:dyDescent="0.25">
      <c r="B2" s="173" t="s">
        <v>116</v>
      </c>
      <c r="C2" s="47"/>
      <c r="D2" s="10"/>
      <c r="E2" s="9"/>
      <c r="F2" s="9"/>
      <c r="G2" s="9"/>
      <c r="H2" s="9"/>
      <c r="I2" s="9"/>
      <c r="J2" s="9"/>
      <c r="K2" s="9"/>
    </row>
    <row r="3" spans="2:20" s="87" customFormat="1" ht="11.25" customHeight="1" x14ac:dyDescent="0.25"/>
    <row r="4" spans="2:20" s="87" customFormat="1" ht="30" customHeight="1" x14ac:dyDescent="0.25">
      <c r="B4" s="174" t="s">
        <v>86</v>
      </c>
      <c r="C4" s="174"/>
      <c r="D4" s="174"/>
      <c r="E4" s="174"/>
      <c r="F4" s="174"/>
      <c r="G4" s="174"/>
      <c r="H4" s="174"/>
      <c r="I4" s="174"/>
      <c r="J4" s="174"/>
      <c r="K4" s="174"/>
      <c r="L4" s="89"/>
      <c r="M4" s="89"/>
      <c r="N4" s="89"/>
      <c r="O4" s="89"/>
      <c r="P4" s="89"/>
    </row>
    <row r="5" spans="2:20" s="87" customFormat="1" ht="16.5" x14ac:dyDescent="0.25">
      <c r="B5" s="90"/>
      <c r="C5" s="90"/>
      <c r="D5" s="90"/>
      <c r="E5" s="90"/>
      <c r="F5" s="90"/>
      <c r="G5" s="90"/>
    </row>
    <row r="6" spans="2:20" ht="22.35" customHeight="1" x14ac:dyDescent="0.25">
      <c r="B6" s="152" t="s">
        <v>90</v>
      </c>
      <c r="C6" s="152"/>
      <c r="D6" s="152"/>
      <c r="E6" s="152"/>
      <c r="F6" s="131"/>
      <c r="H6" s="153" t="s">
        <v>91</v>
      </c>
      <c r="I6" s="153"/>
      <c r="J6" s="153"/>
      <c r="K6" s="153"/>
      <c r="L6" s="92"/>
      <c r="M6" s="92"/>
      <c r="N6" s="92"/>
      <c r="O6" s="91"/>
      <c r="P6" s="91"/>
      <c r="Q6" s="92"/>
      <c r="R6" s="92"/>
    </row>
    <row r="7" spans="2:20" ht="22.35" customHeight="1" x14ac:dyDescent="0.25">
      <c r="B7" s="166" t="s">
        <v>81</v>
      </c>
      <c r="C7" s="154">
        <v>2021</v>
      </c>
      <c r="D7" s="155"/>
      <c r="F7" s="132"/>
      <c r="H7" s="169" t="s">
        <v>23</v>
      </c>
      <c r="I7" s="171" t="s">
        <v>85</v>
      </c>
      <c r="J7" s="170" t="s">
        <v>109</v>
      </c>
      <c r="K7" s="170" t="s">
        <v>113</v>
      </c>
      <c r="L7" s="93"/>
      <c r="M7" s="93"/>
      <c r="N7" s="93"/>
      <c r="O7" s="91"/>
      <c r="P7" s="91"/>
      <c r="Q7" s="93"/>
      <c r="R7" s="93"/>
      <c r="S7" s="93"/>
      <c r="T7" s="93"/>
    </row>
    <row r="8" spans="2:20" ht="22.35" customHeight="1" x14ac:dyDescent="0.25">
      <c r="B8" s="167" t="s">
        <v>82</v>
      </c>
      <c r="C8" s="156"/>
      <c r="D8" s="157"/>
      <c r="F8" s="132"/>
      <c r="H8" s="115" t="s">
        <v>19</v>
      </c>
      <c r="I8" s="116">
        <f>IF($H8="","",SUMPRODUCT((표1[구분]="수입")*(표1[계정과목]=$H8)*(표1[금액])))</f>
        <v>6850000</v>
      </c>
      <c r="J8" s="121">
        <f>IF($H8="","",$I8/SUMPRODUCT((표1[구분]="수입")*(표1[금액])))</f>
        <v>0.2173223350253807</v>
      </c>
      <c r="K8" s="141"/>
      <c r="L8" s="94"/>
      <c r="M8" s="94"/>
      <c r="N8" s="95"/>
      <c r="O8" s="91"/>
      <c r="P8" s="91"/>
      <c r="Q8" s="93"/>
      <c r="R8" s="93"/>
      <c r="S8" s="96"/>
      <c r="T8" s="93"/>
    </row>
    <row r="9" spans="2:20" ht="22.35" customHeight="1" x14ac:dyDescent="0.25">
      <c r="B9" s="168" t="s">
        <v>87</v>
      </c>
      <c r="C9" s="158"/>
      <c r="D9" s="159"/>
      <c r="F9" s="132"/>
      <c r="H9" s="113" t="s">
        <v>20</v>
      </c>
      <c r="I9" s="97">
        <f>IF($H9="","",SUMPRODUCT((표1[구분]="수입")*(표1[계정과목]=$H9)*(표1[금액])))</f>
        <v>2000000</v>
      </c>
      <c r="J9" s="122">
        <f>IF($H9="","",$I9/SUMPRODUCT((표1[구분]="수입")*(표1[금액])))</f>
        <v>6.3451776649746189E-2</v>
      </c>
      <c r="K9" s="142"/>
      <c r="L9" s="94"/>
      <c r="M9" s="94"/>
      <c r="N9" s="95"/>
      <c r="O9" s="91"/>
      <c r="P9" s="91"/>
      <c r="Q9" s="93"/>
      <c r="R9" s="93"/>
      <c r="S9" s="96"/>
      <c r="T9" s="93"/>
    </row>
    <row r="10" spans="2:20" ht="22.35" customHeight="1" x14ac:dyDescent="0.25">
      <c r="C10" s="91"/>
      <c r="D10" s="91"/>
      <c r="E10" s="91"/>
      <c r="F10" s="133"/>
      <c r="H10" s="113" t="s">
        <v>105</v>
      </c>
      <c r="I10" s="97">
        <f>IF($H10="","",SUMPRODUCT((표1[구분]="수입")*(표1[계정과목]=$H10)*(표1[금액])))</f>
        <v>12800000</v>
      </c>
      <c r="J10" s="122">
        <f>IF($H10="","",$I10/SUMPRODUCT((표1[구분]="수입")*(표1[금액])))</f>
        <v>0.40609137055837563</v>
      </c>
      <c r="K10" s="142"/>
      <c r="L10" s="94"/>
      <c r="M10" s="94"/>
      <c r="N10" s="95"/>
      <c r="O10" s="91"/>
      <c r="P10" s="91"/>
      <c r="Q10" s="93"/>
      <c r="R10" s="93"/>
      <c r="S10" s="96"/>
      <c r="T10" s="93"/>
    </row>
    <row r="11" spans="2:20" ht="22.35" customHeight="1" x14ac:dyDescent="0.25">
      <c r="B11" s="169" t="s">
        <v>83</v>
      </c>
      <c r="C11" s="169" t="s">
        <v>88</v>
      </c>
      <c r="D11" s="169" t="s">
        <v>34</v>
      </c>
      <c r="E11" s="170" t="s">
        <v>89</v>
      </c>
      <c r="F11" s="134"/>
      <c r="H11" s="113" t="s">
        <v>97</v>
      </c>
      <c r="I11" s="97">
        <f>IF($H11="","",SUMPRODUCT((표1[구분]="수입")*(표1[계정과목]=$H11)*(표1[금액])))</f>
        <v>570000</v>
      </c>
      <c r="J11" s="122">
        <f>IF($H11="","",$I11/SUMPRODUCT((표1[구분]="수입")*(표1[금액])))</f>
        <v>1.8083756345177664E-2</v>
      </c>
      <c r="K11" s="142"/>
      <c r="L11" s="94"/>
      <c r="M11" s="94"/>
      <c r="N11" s="95"/>
      <c r="O11" s="91"/>
      <c r="P11" s="91"/>
      <c r="Q11" s="93"/>
      <c r="R11" s="93"/>
      <c r="S11" s="96"/>
      <c r="T11" s="93"/>
    </row>
    <row r="12" spans="2:20" ht="22.35" customHeight="1" x14ac:dyDescent="0.25">
      <c r="B12" s="110">
        <v>1</v>
      </c>
      <c r="C12" s="111">
        <f>IF(OR(AND($C$8="",$C$9=""),AND($C$8="수입",$C$9="")),SUMPRODUCT((YEAR(표1[일자])=$C$7)*(MONTH(표1[일자])=$B12)*(표1[구분]="수입")*(표1[금액])),IF(AND($C$8="수입",$C$9&lt;&gt;""),SUMPRODUCT((YEAR(표1[일자])=$C$7)*(MONTH(표1[일자])=$B12)*(표1[구분]="수입")*(표1[계정과목]=$C$9)*(표1[금액])),0))</f>
        <v>300000</v>
      </c>
      <c r="D12" s="112">
        <f>IF(OR(AND($C$8="",$C$9=""),AND($C$8="지출",$C$9="")),SUMPRODUCT((YEAR(표1[일자])=$C$7)*(MONTH(표1[일자])=$B12)*(표1[구분]="지출")*(표1[금액])),IF(AND($C$8="지출",$C$9&lt;&gt;""),SUMPRODUCT((YEAR(표1[일자])=$C$7)*(MONTH(표1[일자])=$B12)*(표1[구분]="지출")*(표1[계정과목]=$C$9)*(표1[금액])),0))</f>
        <v>0</v>
      </c>
      <c r="E12" s="145">
        <f>$C12-$D12</f>
        <v>300000</v>
      </c>
      <c r="F12" s="135"/>
      <c r="H12" s="113" t="s">
        <v>93</v>
      </c>
      <c r="I12" s="97">
        <f>IF($H12="","",SUMPRODUCT((표1[구분]="수입")*(표1[계정과목]=$H12)*(표1[금액])))</f>
        <v>6000000</v>
      </c>
      <c r="J12" s="122">
        <f>IF($H12="","",$I12/SUMPRODUCT((표1[구분]="수입")*(표1[금액])))</f>
        <v>0.19035532994923857</v>
      </c>
      <c r="K12" s="142"/>
      <c r="L12" s="94"/>
      <c r="M12" s="94"/>
      <c r="N12" s="95"/>
      <c r="O12" s="91"/>
      <c r="P12" s="91"/>
      <c r="Q12" s="93"/>
      <c r="R12" s="93"/>
      <c r="S12" s="96"/>
      <c r="T12" s="93"/>
    </row>
    <row r="13" spans="2:20" ht="22.35" customHeight="1" thickBot="1" x14ac:dyDescent="0.3">
      <c r="B13" s="98">
        <v>2</v>
      </c>
      <c r="C13" s="99">
        <f>IF(OR(AND($C$8="",$C$9=""),AND($C$8="수입",$C$9="")),SUMPRODUCT((YEAR(표1[일자])=$C$7)*(MONTH(표1[일자])=$B13)*(표1[구분]="수입")*(표1[금액])),IF(AND($C$8="수입",$C$9&lt;&gt;""),SUMPRODUCT((YEAR(표1[일자])=$C$7)*(MONTH(표1[일자])=$B13)*(표1[구분]="수입")*(표1[계정과목]=$C$9)*(표1[금액])),0))</f>
        <v>0</v>
      </c>
      <c r="D13" s="99">
        <f>IF(OR(AND($C$8="",$C$9=""),AND($C$8="지출",$C$9="")),SUMPRODUCT((YEAR(표1[일자])=$C$7)*(MONTH(표1[일자])=$B13)*(표1[구분]="지출")*(표1[금액])),IF(AND($C$8="지출",$C$9&lt;&gt;""),SUMPRODUCT((YEAR(표1[일자])=$C$7)*(MONTH(표1[일자])=$B13)*(표1[구분]="지출")*(표1[계정과목]=$C$9)*(표1[금액])),0))</f>
        <v>300000</v>
      </c>
      <c r="E13" s="139">
        <f t="shared" ref="E13:E23" si="0">$C13-$D13</f>
        <v>-300000</v>
      </c>
      <c r="F13" s="136"/>
      <c r="H13" s="114" t="s">
        <v>95</v>
      </c>
      <c r="I13" s="123">
        <f>IF($H13="","",SUMPRODUCT((표1[구분]="수입")*(표1[계정과목]=$H13)*(표1[금액])))</f>
        <v>3300000</v>
      </c>
      <c r="J13" s="124">
        <f>IF($H13="","",$I13/SUMPRODUCT((표1[구분]="수입")*(표1[금액])))</f>
        <v>0.10469543147208121</v>
      </c>
      <c r="K13" s="143"/>
      <c r="L13" s="94"/>
      <c r="M13" s="94"/>
      <c r="N13" s="95"/>
      <c r="O13" s="91"/>
      <c r="P13" s="91"/>
      <c r="Q13" s="93"/>
      <c r="R13" s="93"/>
      <c r="S13" s="96"/>
      <c r="T13" s="93"/>
    </row>
    <row r="14" spans="2:20" ht="22.35" customHeight="1" thickTop="1" x14ac:dyDescent="0.25">
      <c r="B14" s="98">
        <v>3</v>
      </c>
      <c r="C14" s="99">
        <f>IF(OR(AND($C$8="",$C$9=""),AND($C$8="수입",$C$9="")),SUMPRODUCT((YEAR(표1[일자])=$C$7)*(MONTH(표1[일자])=$B14)*(표1[구분]="수입")*(표1[금액])),IF(AND($C$8="수입",$C$9&lt;&gt;""),SUMPRODUCT((YEAR(표1[일자])=$C$7)*(MONTH(표1[일자])=$B14)*(표1[구분]="수입")*(표1[계정과목]=$C$9)*(표1[금액])),0))</f>
        <v>900000</v>
      </c>
      <c r="D14" s="99">
        <f>IF(OR(AND($C$8="",$C$9=""),AND($C$8="지출",$C$9="")),SUMPRODUCT((YEAR(표1[일자])=$C$7)*(MONTH(표1[일자])=$B14)*(표1[구분]="지출")*(표1[금액])),IF(AND($C$8="지출",$C$9&lt;&gt;""),SUMPRODUCT((YEAR(표1[일자])=$C$7)*(MONTH(표1[일자])=$B14)*(표1[구분]="지출")*(표1[계정과목]=$C$9)*(표1[금액])),0))</f>
        <v>0</v>
      </c>
      <c r="E14" s="139">
        <f t="shared" si="0"/>
        <v>900000</v>
      </c>
      <c r="F14" s="136"/>
      <c r="H14" s="172" t="s">
        <v>84</v>
      </c>
      <c r="I14" s="125">
        <f>SUM(I$8:I$13)</f>
        <v>31520000</v>
      </c>
      <c r="J14" s="120"/>
      <c r="K14" s="144"/>
      <c r="L14" s="94"/>
      <c r="M14" s="94"/>
      <c r="N14" s="95"/>
      <c r="O14" s="91"/>
      <c r="P14" s="91"/>
      <c r="Q14" s="93"/>
      <c r="R14" s="93"/>
      <c r="S14" s="96"/>
      <c r="T14" s="93"/>
    </row>
    <row r="15" spans="2:20" ht="22.35" customHeight="1" x14ac:dyDescent="0.25">
      <c r="B15" s="98">
        <v>4</v>
      </c>
      <c r="C15" s="99">
        <f>IF(OR(AND($C$8="",$C$9=""),AND($C$8="수입",$C$9="")),SUMPRODUCT((YEAR(표1[일자])=$C$7)*(MONTH(표1[일자])=$B15)*(표1[구분]="수입")*(표1[금액])),IF(AND($C$8="수입",$C$9&lt;&gt;""),SUMPRODUCT((YEAR(표1[일자])=$C$7)*(MONTH(표1[일자])=$B15)*(표1[구분]="수입")*(표1[계정과목]=$C$9)*(표1[금액])),0))</f>
        <v>0</v>
      </c>
      <c r="D15" s="99">
        <f>IF(OR(AND($C$8="",$C$9=""),AND($C$8="지출",$C$9="")),SUMPRODUCT((YEAR(표1[일자])=$C$7)*(MONTH(표1[일자])=$B15)*(표1[구분]="지출")*(표1[금액])),IF(AND($C$8="지출",$C$9&lt;&gt;""),SUMPRODUCT((YEAR(표1[일자])=$C$7)*(MONTH(표1[일자])=$B15)*(표1[구분]="지출")*(표1[계정과목]=$C$9)*(표1[금액])),0))</f>
        <v>700000</v>
      </c>
      <c r="E15" s="139">
        <f t="shared" si="0"/>
        <v>-700000</v>
      </c>
      <c r="F15" s="136"/>
      <c r="I15" s="91"/>
      <c r="J15" s="91"/>
      <c r="L15" s="94"/>
      <c r="M15" s="94"/>
      <c r="N15" s="95"/>
      <c r="O15" s="91"/>
      <c r="P15" s="91"/>
      <c r="Q15" s="93"/>
      <c r="R15" s="93"/>
      <c r="S15" s="96"/>
      <c r="T15" s="93"/>
    </row>
    <row r="16" spans="2:20" ht="22.35" customHeight="1" x14ac:dyDescent="0.25">
      <c r="B16" s="98">
        <v>5</v>
      </c>
      <c r="C16" s="99">
        <f>IF(OR(AND($C$8="",$C$9=""),AND($C$8="수입",$C$9="")),SUMPRODUCT((YEAR(표1[일자])=$C$7)*(MONTH(표1[일자])=$B16)*(표1[구분]="수입")*(표1[금액])),IF(AND($C$8="수입",$C$9&lt;&gt;""),SUMPRODUCT((YEAR(표1[일자])=$C$7)*(MONTH(표1[일자])=$B16)*(표1[구분]="수입")*(표1[계정과목]=$C$9)*(표1[금액])),0))</f>
        <v>800000</v>
      </c>
      <c r="D16" s="99">
        <f>IF(OR(AND($C$8="",$C$9=""),AND($C$8="지출",$C$9="")),SUMPRODUCT((YEAR(표1[일자])=$C$7)*(MONTH(표1[일자])=$B16)*(표1[구분]="지출")*(표1[금액])),IF(AND($C$8="지출",$C$9&lt;&gt;""),SUMPRODUCT((YEAR(표1[일자])=$C$7)*(MONTH(표1[일자])=$B16)*(표1[구분]="지출")*(표1[계정과목]=$C$9)*(표1[금액])),0))</f>
        <v>0</v>
      </c>
      <c r="E16" s="139">
        <f t="shared" si="0"/>
        <v>800000</v>
      </c>
      <c r="F16" s="136"/>
      <c r="H16" s="153" t="s">
        <v>92</v>
      </c>
      <c r="I16" s="153"/>
      <c r="J16" s="153"/>
      <c r="K16" s="153"/>
      <c r="L16" s="94"/>
      <c r="M16" s="102"/>
      <c r="N16" s="94"/>
      <c r="O16" s="91"/>
      <c r="P16" s="91"/>
      <c r="Q16" s="93"/>
      <c r="R16" s="93"/>
      <c r="S16" s="93"/>
      <c r="T16" s="93"/>
    </row>
    <row r="17" spans="1:20" ht="22.35" customHeight="1" x14ac:dyDescent="0.25">
      <c r="B17" s="98">
        <v>6</v>
      </c>
      <c r="C17" s="99">
        <f>IF(OR(AND($C$8="",$C$9=""),AND($C$8="수입",$C$9="")),SUMPRODUCT((YEAR(표1[일자])=$C$7)*(MONTH(표1[일자])=$B17)*(표1[구분]="수입")*(표1[금액])),IF(AND($C$8="수입",$C$9&lt;&gt;""),SUMPRODUCT((YEAR(표1[일자])=$C$7)*(MONTH(표1[일자])=$B17)*(표1[구분]="수입")*(표1[계정과목]=$C$9)*(표1[금액])),0))</f>
        <v>0</v>
      </c>
      <c r="D17" s="99">
        <f>IF(OR(AND($C$8="",$C$9=""),AND($C$8="지출",$C$9="")),SUMPRODUCT((YEAR(표1[일자])=$C$7)*(MONTH(표1[일자])=$B17)*(표1[구분]="지출")*(표1[금액])),IF(AND($C$8="지출",$C$9&lt;&gt;""),SUMPRODUCT((YEAR(표1[일자])=$C$7)*(MONTH(표1[일자])=$B17)*(표1[구분]="지출")*(표1[계정과목]=$C$9)*(표1[금액])),0))</f>
        <v>700000</v>
      </c>
      <c r="E17" s="139">
        <f t="shared" si="0"/>
        <v>-700000</v>
      </c>
      <c r="F17" s="136"/>
      <c r="H17" s="169" t="s">
        <v>108</v>
      </c>
      <c r="I17" s="171" t="s">
        <v>85</v>
      </c>
      <c r="J17" s="170" t="s">
        <v>110</v>
      </c>
      <c r="K17" s="170" t="s">
        <v>114</v>
      </c>
      <c r="L17" s="94"/>
      <c r="M17" s="102"/>
      <c r="N17" s="94"/>
      <c r="O17" s="91"/>
      <c r="P17" s="91"/>
      <c r="Q17" s="93"/>
      <c r="R17" s="93"/>
      <c r="S17" s="93"/>
      <c r="T17" s="93"/>
    </row>
    <row r="18" spans="1:20" ht="22.35" customHeight="1" x14ac:dyDescent="0.25">
      <c r="B18" s="105">
        <v>7</v>
      </c>
      <c r="C18" s="106">
        <f>IF(OR(AND($C$8="",$C$9=""),AND($C$8="수입",$C$9="")),SUMPRODUCT((YEAR(표1[일자])=$C$7)*(MONTH(표1[일자])=$B18)*(표1[구분]="수입")*(표1[금액])),IF(AND($C$8="수입",$C$9&lt;&gt;""),SUMPRODUCT((YEAR(표1[일자])=$C$7)*(MONTH(표1[일자])=$B18)*(표1[구분]="수입")*(표1[계정과목]=$C$9)*(표1[금액])),0))</f>
        <v>500000</v>
      </c>
      <c r="D18" s="106">
        <f>IF(OR(AND($C$8="",$C$9=""),AND($C$8="지출",$C$9="")),SUMPRODUCT((YEAR(표1[일자])=$C$7)*(MONTH(표1[일자])=$B18)*(표1[구분]="지출")*(표1[금액])),IF(AND($C$8="지출",$C$9&lt;&gt;""),SUMPRODUCT((YEAR(표1[일자])=$C$7)*(MONTH(표1[일자])=$B18)*(표1[구분]="지출")*(표1[계정과목]=$C$9)*(표1[금액])),0))</f>
        <v>0</v>
      </c>
      <c r="E18" s="139">
        <f t="shared" si="0"/>
        <v>500000</v>
      </c>
      <c r="F18" s="136"/>
      <c r="H18" s="115" t="s">
        <v>21</v>
      </c>
      <c r="I18" s="116">
        <f>IF($H18="","",SUMPRODUCT((표1[구분]="지출")*(표1[계정과목]=$H18)*(표1[금액])))</f>
        <v>770000</v>
      </c>
      <c r="J18" s="117">
        <f>IF($H18="","",$I18/SUMPRODUCT((표1[구분]="지출")*(표1[금액])))</f>
        <v>5.2168021680216801E-2</v>
      </c>
      <c r="K18" s="141"/>
      <c r="L18" s="94"/>
      <c r="M18" s="102"/>
      <c r="N18" s="94"/>
      <c r="O18" s="91"/>
      <c r="P18" s="91"/>
      <c r="Q18" s="93"/>
      <c r="R18" s="93"/>
      <c r="S18" s="93"/>
      <c r="T18" s="93"/>
    </row>
    <row r="19" spans="1:20" ht="22.35" customHeight="1" x14ac:dyDescent="0.25">
      <c r="B19" s="98">
        <v>8</v>
      </c>
      <c r="C19" s="99">
        <f>IF(OR(AND($C$8="",$C$9=""),AND($C$8="수입",$C$9="")),SUMPRODUCT((YEAR(표1[일자])=$C$7)*(MONTH(표1[일자])=$B19)*(표1[구분]="수입")*(표1[금액])),IF(AND($C$8="수입",$C$9&lt;&gt;""),SUMPRODUCT((YEAR(표1[일자])=$C$7)*(MONTH(표1[일자])=$B19)*(표1[구분]="수입")*(표1[계정과목]=$C$9)*(표1[금액])),0))</f>
        <v>0</v>
      </c>
      <c r="D19" s="99">
        <f>IF(OR(AND($C$8="",$C$9=""),AND($C$8="지출",$C$9="")),SUMPRODUCT((YEAR(표1[일자])=$C$7)*(MONTH(표1[일자])=$B19)*(표1[구분]="지출")*(표1[금액])),IF(AND($C$8="지출",$C$9&lt;&gt;""),SUMPRODUCT((YEAR(표1[일자])=$C$7)*(MONTH(표1[일자])=$B19)*(표1[구분]="지출")*(표1[계정과목]=$C$9)*(표1[금액])),0))</f>
        <v>500000</v>
      </c>
      <c r="E19" s="139">
        <f t="shared" si="0"/>
        <v>-500000</v>
      </c>
      <c r="F19" s="136"/>
      <c r="H19" s="113" t="s">
        <v>22</v>
      </c>
      <c r="I19" s="97">
        <f>IF($H19="","",SUMPRODUCT((표1[구분]="지출")*(표1[계정과목]=$H19)*(표1[금액])))</f>
        <v>2640000</v>
      </c>
      <c r="J19" s="118">
        <f>IF($H19="","",$I19/SUMPRODUCT((표1[구분]="지출")*(표1[금액])))</f>
        <v>0.17886178861788618</v>
      </c>
      <c r="K19" s="142"/>
      <c r="L19" s="94"/>
      <c r="M19" s="102"/>
      <c r="N19" s="94"/>
      <c r="O19" s="91"/>
      <c r="P19" s="91"/>
      <c r="Q19" s="93"/>
      <c r="R19" s="93"/>
      <c r="S19" s="93"/>
      <c r="T19" s="93"/>
    </row>
    <row r="20" spans="1:20" ht="22.35" customHeight="1" x14ac:dyDescent="0.25">
      <c r="A20" s="104"/>
      <c r="B20" s="98">
        <v>9</v>
      </c>
      <c r="C20" s="99">
        <f>IF(OR(AND($C$8="",$C$9=""),AND($C$8="수입",$C$9="")),SUMPRODUCT((YEAR(표1[일자])=$C$7)*(MONTH(표1[일자])=$B20)*(표1[구분]="수입")*(표1[금액])),IF(AND($C$8="수입",$C$9&lt;&gt;""),SUMPRODUCT((YEAR(표1[일자])=$C$7)*(MONTH(표1[일자])=$B20)*(표1[구분]="수입")*(표1[계정과목]=$C$9)*(표1[금액])),0))</f>
        <v>4000000</v>
      </c>
      <c r="D20" s="99">
        <f>IF(OR(AND($C$8="",$C$9=""),AND($C$8="지출",$C$9="")),SUMPRODUCT((YEAR(표1[일자])=$C$7)*(MONTH(표1[일자])=$B20)*(표1[구분]="지출")*(표1[금액])),IF(AND($C$8="지출",$C$9&lt;&gt;""),SUMPRODUCT((YEAR(표1[일자])=$C$7)*(MONTH(표1[일자])=$B20)*(표1[구분]="지출")*(표1[계정과목]=$C$9)*(표1[금액])),0))</f>
        <v>0</v>
      </c>
      <c r="E20" s="139">
        <f t="shared" si="0"/>
        <v>4000000</v>
      </c>
      <c r="F20" s="136"/>
      <c r="H20" s="113" t="s">
        <v>103</v>
      </c>
      <c r="I20" s="97">
        <f>IF($H20="","",SUMPRODUCT((표1[구분]="지출")*(표1[계정과목]=$H20)*(표1[금액])))</f>
        <v>5550000</v>
      </c>
      <c r="J20" s="118">
        <f>IF($H20="","",$I20/SUMPRODUCT((표1[구분]="지출")*(표1[금액])))</f>
        <v>0.37601626016260165</v>
      </c>
      <c r="K20" s="142"/>
      <c r="L20" s="94"/>
      <c r="M20" s="102"/>
      <c r="N20" s="94"/>
      <c r="O20" s="91"/>
      <c r="P20" s="91"/>
      <c r="Q20" s="93"/>
      <c r="R20" s="93"/>
      <c r="S20" s="93"/>
      <c r="T20" s="93"/>
    </row>
    <row r="21" spans="1:20" ht="22.35" customHeight="1" x14ac:dyDescent="0.25">
      <c r="B21" s="98">
        <v>10</v>
      </c>
      <c r="C21" s="99">
        <f>IF(OR(AND($C$8="",$C$9=""),AND($C$8="수입",$C$9="")),SUMPRODUCT((YEAR(표1[일자])=$C$7)*(MONTH(표1[일자])=$B21)*(표1[구분]="수입")*(표1[금액])),IF(AND($C$8="수입",$C$9&lt;&gt;""),SUMPRODUCT((YEAR(표1[일자])=$C$7)*(MONTH(표1[일자])=$B21)*(표1[구분]="수입")*(표1[계정과목]=$C$9)*(표1[금액])),0))</f>
        <v>0</v>
      </c>
      <c r="D21" s="99">
        <f>IF(OR(AND($C$8="",$C$9=""),AND($C$8="지출",$C$9="")),SUMPRODUCT((YEAR(표1[일자])=$C$7)*(MONTH(표1[일자])=$B21)*(표1[구분]="지출")*(표1[금액])),IF(AND($C$8="지출",$C$9&lt;&gt;""),SUMPRODUCT((YEAR(표1[일자])=$C$7)*(MONTH(표1[일자])=$B21)*(표1[구분]="지출")*(표1[계정과목]=$C$9)*(표1[금액])),0))</f>
        <v>3500000</v>
      </c>
      <c r="E21" s="139">
        <f t="shared" si="0"/>
        <v>-3500000</v>
      </c>
      <c r="F21" s="136"/>
      <c r="H21" s="113" t="s">
        <v>97</v>
      </c>
      <c r="I21" s="97">
        <f>IF($H21="","",SUMPRODUCT((표1[구분]="지출")*(표1[계정과목]=$H21)*(표1[금액])))</f>
        <v>4350000</v>
      </c>
      <c r="J21" s="118">
        <f>IF($H21="","",$I21/SUMPRODUCT((표1[구분]="지출")*(표1[금액])))</f>
        <v>0.29471544715447157</v>
      </c>
      <c r="K21" s="142"/>
      <c r="L21" s="94"/>
      <c r="M21" s="102"/>
      <c r="N21" s="94"/>
      <c r="O21" s="91"/>
      <c r="P21" s="91"/>
      <c r="Q21" s="93"/>
      <c r="R21" s="93"/>
      <c r="S21" s="93"/>
      <c r="T21" s="93"/>
    </row>
    <row r="22" spans="1:20" ht="22.35" customHeight="1" x14ac:dyDescent="0.25">
      <c r="B22" s="98">
        <v>11</v>
      </c>
      <c r="C22" s="99">
        <f>IF(OR(AND($C$8="",$C$9=""),AND($C$8="수입",$C$9="")),SUMPRODUCT((YEAR(표1[일자])=$C$7)*(MONTH(표1[일자])=$B22)*(표1[구분]="수입")*(표1[금액])),IF(AND($C$8="수입",$C$9&lt;&gt;""),SUMPRODUCT((YEAR(표1[일자])=$C$7)*(MONTH(표1[일자])=$B22)*(표1[구분]="수입")*(표1[계정과목]=$C$9)*(표1[금액])),0))</f>
        <v>6000000</v>
      </c>
      <c r="D22" s="99">
        <f>IF(OR(AND($C$8="",$C$9=""),AND($C$8="지출",$C$9="")),SUMPRODUCT((YEAR(표1[일자])=$C$7)*(MONTH(표1[일자])=$B22)*(표1[구분]="지출")*(표1[금액])),IF(AND($C$8="지출",$C$9&lt;&gt;""),SUMPRODUCT((YEAR(표1[일자])=$C$7)*(MONTH(표1[일자])=$B22)*(표1[구분]="지출")*(표1[계정과목]=$C$9)*(표1[금액])),0))</f>
        <v>0</v>
      </c>
      <c r="E22" s="139">
        <f t="shared" si="0"/>
        <v>6000000</v>
      </c>
      <c r="F22" s="136"/>
      <c r="H22" s="113" t="s">
        <v>99</v>
      </c>
      <c r="I22" s="97">
        <f>IF($H22="","",SUMPRODUCT((표1[구분]="지출")*(표1[계정과목]=$H22)*(표1[금액])))</f>
        <v>750000</v>
      </c>
      <c r="J22" s="118">
        <f>IF($H22="","",$I22/SUMPRODUCT((표1[구분]="지출")*(표1[금액])))</f>
        <v>5.08130081300813E-2</v>
      </c>
      <c r="K22" s="142"/>
      <c r="L22" s="94"/>
      <c r="M22" s="102"/>
      <c r="N22" s="94"/>
      <c r="O22" s="91"/>
      <c r="P22" s="91"/>
      <c r="Q22" s="93"/>
      <c r="R22" s="93"/>
      <c r="S22" s="93"/>
      <c r="T22" s="93"/>
    </row>
    <row r="23" spans="1:20" ht="22.35" customHeight="1" thickBot="1" x14ac:dyDescent="0.3">
      <c r="B23" s="107">
        <v>12</v>
      </c>
      <c r="C23" s="108">
        <f>IF(OR(AND($C$8="",$C$9=""),AND($C$8="수입",$C$9="")),SUMPRODUCT((YEAR(표1[일자])=$C$7)*(MONTH(표1[일자])=$B23)*(표1[구분]="수입")*(표1[금액])),IF(AND($C$8="수입",$C$9&lt;&gt;""),SUMPRODUCT((YEAR(표1[일자])=$C$7)*(MONTH(표1[일자])=$B23)*(표1[구분]="수입")*(표1[계정과목]=$C$9)*(표1[금액])),0))</f>
        <v>0</v>
      </c>
      <c r="D23" s="108">
        <f>IF(OR(AND($C$8="",$C$9=""),AND($C$8="지출",$C$9="")),SUMPRODUCT((YEAR(표1[일자])=$C$7)*(MONTH(표1[일자])=$B23)*(표1[구분]="지출")*(표1[금액])),IF(AND($C$8="지출",$C$9&lt;&gt;""),SUMPRODUCT((YEAR(표1[일자])=$C$7)*(MONTH(표1[일자])=$B23)*(표1[구분]="지출")*(표1[계정과목]=$C$9)*(표1[금액])),0))</f>
        <v>3000000</v>
      </c>
      <c r="E23" s="140">
        <f t="shared" si="0"/>
        <v>-3000000</v>
      </c>
      <c r="F23" s="136"/>
      <c r="H23" s="114" t="s">
        <v>101</v>
      </c>
      <c r="I23" s="123">
        <f>IF($H23="","",SUMPRODUCT((표1[구분]="지출")*(표1[계정과목]=$H23)*(표1[금액])))</f>
        <v>700000</v>
      </c>
      <c r="J23" s="126">
        <f>IF($H23="","",$I23/SUMPRODUCT((표1[구분]="지출")*(표1[금액])))</f>
        <v>4.7425474254742549E-2</v>
      </c>
      <c r="K23" s="143"/>
      <c r="L23" s="94"/>
      <c r="M23" s="102"/>
      <c r="N23" s="94"/>
      <c r="O23" s="91"/>
      <c r="P23" s="91"/>
      <c r="Q23" s="93"/>
      <c r="R23" s="93"/>
      <c r="S23" s="93"/>
      <c r="T23" s="93"/>
    </row>
    <row r="24" spans="1:20" ht="22.35" customHeight="1" thickTop="1" x14ac:dyDescent="0.25">
      <c r="B24" s="172" t="s">
        <v>84</v>
      </c>
      <c r="C24" s="119">
        <f>SUM(C$12:C$23)</f>
        <v>12500000</v>
      </c>
      <c r="D24" s="119">
        <f t="shared" ref="D24:E24" si="1">SUM(D$12:D$23)</f>
        <v>8700000</v>
      </c>
      <c r="E24" s="120">
        <f t="shared" si="1"/>
        <v>3800000</v>
      </c>
      <c r="F24" s="136"/>
      <c r="H24" s="172" t="s">
        <v>84</v>
      </c>
      <c r="I24" s="125">
        <f>SUM(I$18:I$23)</f>
        <v>14760000</v>
      </c>
      <c r="J24" s="120"/>
      <c r="K24" s="144"/>
      <c r="L24" s="94"/>
      <c r="M24" s="102"/>
      <c r="N24" s="94"/>
      <c r="O24" s="91"/>
      <c r="P24" s="91"/>
      <c r="Q24" s="93"/>
      <c r="R24" s="93"/>
      <c r="S24" s="93"/>
      <c r="T24" s="93"/>
    </row>
    <row r="25" spans="1:20" ht="11.25" customHeight="1" x14ac:dyDescent="0.25">
      <c r="K25" s="103"/>
      <c r="L25" s="94"/>
      <c r="M25" s="102"/>
      <c r="N25" s="94"/>
      <c r="O25" s="91"/>
      <c r="P25" s="91"/>
      <c r="Q25" s="93"/>
      <c r="R25" s="93"/>
      <c r="S25" s="93"/>
      <c r="T25" s="93"/>
    </row>
    <row r="26" spans="1:20" ht="22.35" customHeight="1" x14ac:dyDescent="0.25">
      <c r="B26" s="164" t="s">
        <v>111</v>
      </c>
      <c r="C26" s="165"/>
      <c r="D26" s="165"/>
      <c r="E26" s="165"/>
      <c r="F26" s="165"/>
      <c r="G26" s="165"/>
      <c r="H26" s="165"/>
      <c r="I26" s="165"/>
      <c r="J26" s="165"/>
      <c r="K26" s="165"/>
      <c r="L26" s="129"/>
      <c r="M26" s="129"/>
      <c r="N26" s="130"/>
      <c r="O26" s="91"/>
      <c r="P26" s="91"/>
      <c r="Q26" s="93"/>
      <c r="R26" s="93"/>
      <c r="S26" s="93"/>
      <c r="T26" s="93"/>
    </row>
    <row r="27" spans="1:20" ht="11.25" customHeight="1" x14ac:dyDescent="0.25"/>
  </sheetData>
  <mergeCells count="8">
    <mergeCell ref="B4:K4"/>
    <mergeCell ref="B6:E6"/>
    <mergeCell ref="H6:K6"/>
    <mergeCell ref="B26:K26"/>
    <mergeCell ref="C7:D7"/>
    <mergeCell ref="C8:D8"/>
    <mergeCell ref="C9:D9"/>
    <mergeCell ref="H16:K16"/>
  </mergeCells>
  <phoneticPr fontId="1" type="noConversion"/>
  <dataValidations count="5">
    <dataValidation type="list" allowBlank="1" showInputMessage="1" showErrorMessage="1" sqref="H8:H13" xr:uid="{00000000-0002-0000-0100-000000000000}">
      <formula1>OFFSET(수입,0,0,COUNTA(수입))</formula1>
    </dataValidation>
    <dataValidation type="list" allowBlank="1" showInputMessage="1" showErrorMessage="1" sqref="H18:H23" xr:uid="{00000000-0002-0000-0100-000001000000}">
      <formula1>OFFSET(지출,0,0,COUNTA(지출))</formula1>
    </dataValidation>
    <dataValidation type="list" allowBlank="1" showInputMessage="1" showErrorMessage="1" sqref="C9 F9" xr:uid="{00000000-0002-0000-0100-000002000000}">
      <formula1>OFFSET(INDIRECT($C8),0,0,COUNTA(INDIRECT($C8)))</formula1>
    </dataValidation>
    <dataValidation type="list" allowBlank="1" sqref="C7" xr:uid="{00000000-0002-0000-0100-000003000000}">
      <formula1>"2017,2018,2019,2020,2021,2022,2023,2024,2025,2026,2027,2028,2029,2030,2031,2032,2033,2034,2035,2036,2037,2038,2039,2040,2041,2042,2043,2044,2045,2046,2047,2049,2050"</formula1>
    </dataValidation>
    <dataValidation type="list" allowBlank="1" showInputMessage="1" showErrorMessage="1" sqref="C8 F8" xr:uid="{00000000-0002-0000-0100-000004000000}">
      <formula1>"수입,지출"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82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autoPageBreaks="0" fitToPage="1"/>
  </sheetPr>
  <dimension ref="A1:AB47"/>
  <sheetViews>
    <sheetView showGridLines="0" showRowColHeaders="0" showZeros="0" topLeftCell="A15" zoomScaleNormal="100" workbookViewId="0">
      <selection activeCell="X12" sqref="X12"/>
    </sheetView>
  </sheetViews>
  <sheetFormatPr defaultRowHeight="16.5" customHeight="1" x14ac:dyDescent="0.25"/>
  <cols>
    <col min="1" max="1" width="2.7109375" customWidth="1"/>
    <col min="2" max="2" width="3.7109375" style="1" customWidth="1"/>
    <col min="3" max="5" width="15.7109375" style="1" customWidth="1"/>
    <col min="6" max="6" width="3.7109375" style="1" customWidth="1"/>
    <col min="7" max="22" width="9.140625" style="1"/>
    <col min="23" max="23" width="2.7109375" style="1" customWidth="1"/>
    <col min="24" max="16384" width="9.140625" style="1"/>
  </cols>
  <sheetData>
    <row r="1" spans="1:28" customFormat="1" ht="8.8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8" customFormat="1" ht="39.950000000000003" customHeight="1" x14ac:dyDescent="0.25">
      <c r="B2" s="173" t="s">
        <v>115</v>
      </c>
      <c r="C2" s="17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8" customFormat="1" ht="11.25" customHeight="1" x14ac:dyDescent="0.25">
      <c r="B3" s="148"/>
      <c r="C3" s="149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</row>
    <row r="4" spans="1:28" ht="14.45" customHeight="1" x14ac:dyDescent="0.25">
      <c r="A4" s="1"/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</row>
    <row r="5" spans="1:28" ht="16.5" customHeight="1" x14ac:dyDescent="0.25">
      <c r="A5" s="1"/>
      <c r="B5" s="175"/>
      <c r="C5" s="176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46"/>
      <c r="X5" s="46"/>
      <c r="Y5" s="46"/>
      <c r="Z5" s="46"/>
      <c r="AA5" s="46"/>
      <c r="AB5" s="46"/>
    </row>
    <row r="6" spans="1:28" ht="16.5" customHeight="1" x14ac:dyDescent="0.25">
      <c r="A6" s="1"/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46"/>
      <c r="X6" s="46"/>
      <c r="Y6" s="46"/>
      <c r="Z6" s="46"/>
      <c r="AA6" s="46"/>
      <c r="AB6" s="46"/>
    </row>
    <row r="7" spans="1:28" ht="16.5" customHeight="1" x14ac:dyDescent="0.25">
      <c r="A7" s="1"/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46"/>
      <c r="X7" s="46"/>
      <c r="Y7" s="46"/>
      <c r="Z7" s="46"/>
      <c r="AA7" s="46"/>
      <c r="AB7" s="46"/>
    </row>
    <row r="8" spans="1:28" ht="16.5" customHeight="1" x14ac:dyDescent="0.25">
      <c r="A8" s="1"/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46"/>
      <c r="X8" s="46"/>
      <c r="Y8" s="46"/>
      <c r="Z8" s="46"/>
      <c r="AA8" s="46"/>
      <c r="AB8" s="46"/>
    </row>
    <row r="9" spans="1:28" ht="16.5" customHeight="1" x14ac:dyDescent="0.25">
      <c r="A9" s="1"/>
      <c r="B9" s="175"/>
      <c r="C9" s="175"/>
      <c r="D9" s="175"/>
      <c r="E9" s="175"/>
      <c r="F9" s="175"/>
      <c r="G9" s="175"/>
      <c r="H9" s="175"/>
      <c r="I9" s="175"/>
      <c r="J9" s="175"/>
      <c r="K9" s="177"/>
      <c r="L9" s="177"/>
      <c r="M9" s="175"/>
      <c r="N9" s="175"/>
      <c r="O9" s="175"/>
      <c r="P9" s="175"/>
      <c r="Q9" s="175"/>
      <c r="R9" s="175"/>
      <c r="S9" s="175"/>
      <c r="T9" s="177"/>
      <c r="U9" s="177"/>
      <c r="V9" s="175"/>
      <c r="W9" s="46"/>
      <c r="X9" s="46"/>
      <c r="Y9" s="46"/>
      <c r="Z9" s="46"/>
      <c r="AA9" s="46"/>
      <c r="AB9" s="46"/>
    </row>
    <row r="10" spans="1:28" ht="16.5" customHeight="1" x14ac:dyDescent="0.25">
      <c r="A10" s="1"/>
      <c r="B10" s="175"/>
      <c r="C10" s="175"/>
      <c r="D10" s="175"/>
      <c r="E10" s="175"/>
      <c r="F10" s="175"/>
      <c r="G10" s="175"/>
      <c r="H10" s="175"/>
      <c r="I10" s="175"/>
      <c r="J10" s="175"/>
      <c r="K10" s="177"/>
      <c r="L10" s="177"/>
      <c r="M10" s="175"/>
      <c r="N10" s="175"/>
      <c r="O10" s="175"/>
      <c r="P10" s="175"/>
      <c r="Q10" s="175"/>
      <c r="R10" s="175"/>
      <c r="S10" s="175"/>
      <c r="T10" s="177"/>
      <c r="U10" s="177"/>
      <c r="V10" s="175"/>
      <c r="W10" s="46"/>
      <c r="X10" s="46"/>
      <c r="Y10" s="46"/>
      <c r="Z10" s="46"/>
      <c r="AA10" s="46"/>
      <c r="AB10" s="46"/>
    </row>
    <row r="11" spans="1:28" ht="16.5" customHeight="1" x14ac:dyDescent="0.25">
      <c r="A11" s="1"/>
      <c r="B11" s="175"/>
      <c r="C11" s="175"/>
      <c r="D11" s="175"/>
      <c r="E11" s="175"/>
      <c r="F11" s="175"/>
      <c r="G11" s="175"/>
      <c r="H11" s="175"/>
      <c r="I11" s="177"/>
      <c r="J11" s="177"/>
      <c r="K11" s="177"/>
      <c r="L11" s="178" t="str">
        <f>Data!$C$7&amp;"년"</f>
        <v>2021년</v>
      </c>
      <c r="M11" s="178"/>
      <c r="N11" s="175"/>
      <c r="O11" s="175"/>
      <c r="P11" s="175"/>
      <c r="Q11" s="175"/>
      <c r="R11" s="175"/>
      <c r="S11" s="175"/>
      <c r="T11" s="175"/>
      <c r="U11" s="175"/>
      <c r="V11" s="175"/>
      <c r="W11" s="46"/>
      <c r="X11" s="46"/>
      <c r="Y11" s="46"/>
      <c r="Z11" s="46"/>
      <c r="AA11" s="46"/>
      <c r="AB11" s="46"/>
    </row>
    <row r="12" spans="1:28" ht="16.5" customHeight="1" x14ac:dyDescent="0.25">
      <c r="A12" s="1"/>
      <c r="B12" s="175"/>
      <c r="C12" s="175"/>
      <c r="D12" s="175"/>
      <c r="E12" s="175"/>
      <c r="F12" s="175"/>
      <c r="G12" s="175"/>
      <c r="H12" s="175"/>
      <c r="I12" s="177"/>
      <c r="J12" s="177"/>
      <c r="K12" s="177"/>
      <c r="L12" s="178"/>
      <c r="M12" s="178"/>
      <c r="N12" s="175"/>
      <c r="O12" s="175"/>
      <c r="P12" s="175"/>
      <c r="Q12" s="175"/>
      <c r="R12" s="175"/>
      <c r="S12" s="175"/>
      <c r="T12" s="175"/>
      <c r="U12" s="175"/>
      <c r="V12" s="175"/>
      <c r="W12" s="46"/>
      <c r="X12" s="46"/>
      <c r="Y12" s="46"/>
      <c r="Z12" s="46"/>
      <c r="AA12" s="46"/>
      <c r="AB12" s="46"/>
    </row>
    <row r="13" spans="1:28" ht="16.5" customHeight="1" x14ac:dyDescent="0.25">
      <c r="A13" s="1"/>
      <c r="B13" s="175"/>
      <c r="C13" s="175"/>
      <c r="D13" s="175"/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5"/>
      <c r="R13" s="175"/>
      <c r="S13" s="175"/>
      <c r="T13" s="175"/>
      <c r="U13" s="175"/>
      <c r="V13" s="175"/>
      <c r="W13" s="46"/>
      <c r="X13" s="46"/>
      <c r="Y13" s="46"/>
      <c r="Z13" s="46"/>
      <c r="AA13" s="46"/>
      <c r="AB13" s="46"/>
    </row>
    <row r="14" spans="1:28" ht="16.5" customHeight="1" x14ac:dyDescent="0.25">
      <c r="A14" s="1"/>
      <c r="B14" s="175"/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5"/>
      <c r="P14" s="175"/>
      <c r="Q14" s="175"/>
      <c r="R14" s="175"/>
      <c r="S14" s="175"/>
      <c r="T14" s="175"/>
      <c r="U14" s="175"/>
      <c r="V14" s="175"/>
      <c r="W14" s="46"/>
      <c r="X14" s="46"/>
      <c r="Y14" s="46"/>
      <c r="Z14" s="46"/>
      <c r="AA14" s="46"/>
      <c r="AB14" s="46"/>
    </row>
    <row r="15" spans="1:28" ht="16.5" customHeight="1" x14ac:dyDescent="0.25">
      <c r="A15" s="1"/>
      <c r="B15" s="175"/>
      <c r="C15" s="175"/>
      <c r="D15" s="175"/>
      <c r="E15" s="175"/>
      <c r="F15" s="175"/>
      <c r="G15" s="175"/>
      <c r="H15" s="175"/>
      <c r="I15" s="175"/>
      <c r="J15" s="175"/>
      <c r="K15" s="175"/>
      <c r="L15" s="175"/>
      <c r="M15" s="175"/>
      <c r="N15" s="175"/>
      <c r="O15" s="175"/>
      <c r="P15" s="175"/>
      <c r="Q15" s="175"/>
      <c r="R15" s="175"/>
      <c r="S15" s="175"/>
      <c r="T15" s="175"/>
      <c r="U15" s="175"/>
      <c r="V15" s="175"/>
      <c r="W15" s="46"/>
      <c r="X15" s="46"/>
      <c r="Y15" s="46"/>
      <c r="Z15" s="46"/>
      <c r="AA15" s="46"/>
      <c r="AB15" s="46"/>
    </row>
    <row r="16" spans="1:28" ht="16.5" customHeight="1" x14ac:dyDescent="0.25">
      <c r="A16" s="1"/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46"/>
      <c r="X16" s="46"/>
      <c r="Y16" s="46"/>
      <c r="Z16" s="46"/>
      <c r="AA16" s="46"/>
      <c r="AB16" s="46"/>
    </row>
    <row r="17" spans="1:28" ht="16.5" customHeight="1" x14ac:dyDescent="0.25">
      <c r="A17" s="1"/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5"/>
      <c r="T17" s="175"/>
      <c r="U17" s="175"/>
      <c r="V17" s="175"/>
      <c r="W17" s="46"/>
      <c r="X17" s="46"/>
      <c r="Y17" s="46"/>
      <c r="Z17" s="46"/>
      <c r="AA17" s="46"/>
      <c r="AB17" s="46"/>
    </row>
    <row r="18" spans="1:28" ht="16.5" customHeight="1" x14ac:dyDescent="0.25">
      <c r="A18" s="1"/>
      <c r="B18" s="175"/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175"/>
      <c r="O18" s="175"/>
      <c r="P18" s="175"/>
      <c r="Q18" s="175"/>
      <c r="R18" s="175"/>
      <c r="S18" s="175"/>
      <c r="T18" s="175"/>
      <c r="U18" s="175"/>
      <c r="V18" s="175"/>
      <c r="W18" s="46"/>
      <c r="X18" s="46"/>
      <c r="Y18" s="46"/>
      <c r="Z18" s="46"/>
      <c r="AA18" s="46"/>
      <c r="AB18" s="46"/>
    </row>
    <row r="19" spans="1:28" ht="16.5" customHeight="1" x14ac:dyDescent="0.25">
      <c r="A19" s="1"/>
      <c r="B19" s="175"/>
      <c r="C19" s="175"/>
      <c r="D19" s="175"/>
      <c r="E19" s="175"/>
      <c r="F19" s="175"/>
      <c r="G19" s="175"/>
      <c r="H19" s="175"/>
      <c r="I19" s="175"/>
      <c r="J19" s="175"/>
      <c r="K19" s="175"/>
      <c r="L19" s="175"/>
      <c r="M19" s="175"/>
      <c r="N19" s="175"/>
      <c r="O19" s="175"/>
      <c r="P19" s="175"/>
      <c r="Q19" s="175"/>
      <c r="R19" s="175"/>
      <c r="S19" s="175"/>
      <c r="T19" s="175"/>
      <c r="U19" s="175"/>
      <c r="V19" s="175"/>
      <c r="W19" s="46"/>
      <c r="X19" s="46"/>
      <c r="Y19" s="46"/>
      <c r="Z19" s="46"/>
      <c r="AA19" s="46"/>
      <c r="AB19" s="46"/>
    </row>
    <row r="20" spans="1:28" ht="16.5" customHeight="1" x14ac:dyDescent="0.25">
      <c r="A20" s="1"/>
      <c r="B20" s="175"/>
      <c r="C20" s="175"/>
      <c r="D20" s="175"/>
      <c r="E20" s="175"/>
      <c r="F20" s="175"/>
      <c r="G20" s="175"/>
      <c r="H20" s="175"/>
      <c r="I20" s="175"/>
      <c r="J20" s="175"/>
      <c r="K20" s="175"/>
      <c r="L20" s="175"/>
      <c r="M20" s="175"/>
      <c r="N20" s="175"/>
      <c r="O20" s="175"/>
      <c r="P20" s="175"/>
      <c r="Q20" s="175"/>
      <c r="R20" s="175"/>
      <c r="S20" s="175"/>
      <c r="T20" s="175"/>
      <c r="U20" s="175"/>
      <c r="V20" s="175"/>
      <c r="W20" s="46"/>
      <c r="X20" s="46"/>
      <c r="Y20" s="46"/>
      <c r="Z20" s="46"/>
      <c r="AA20" s="46"/>
      <c r="AB20" s="46"/>
    </row>
    <row r="21" spans="1:28" ht="16.5" customHeight="1" x14ac:dyDescent="0.25">
      <c r="A21" s="1"/>
      <c r="B21" s="175"/>
      <c r="C21" s="175"/>
      <c r="D21" s="175"/>
      <c r="E21" s="175"/>
      <c r="F21" s="175"/>
      <c r="G21" s="175"/>
      <c r="H21" s="175"/>
      <c r="I21" s="175"/>
      <c r="J21" s="175"/>
      <c r="K21" s="175"/>
      <c r="L21" s="175"/>
      <c r="M21" s="175"/>
      <c r="N21" s="175"/>
      <c r="O21" s="175"/>
      <c r="P21" s="175"/>
      <c r="Q21" s="175"/>
      <c r="R21" s="175"/>
      <c r="S21" s="175"/>
      <c r="T21" s="175"/>
      <c r="U21" s="175"/>
      <c r="V21" s="175"/>
      <c r="W21" s="46"/>
      <c r="X21" s="46"/>
      <c r="Y21" s="46"/>
      <c r="Z21" s="46"/>
      <c r="AA21" s="46"/>
      <c r="AB21" s="46"/>
    </row>
    <row r="22" spans="1:28" ht="16.5" customHeight="1" x14ac:dyDescent="0.25">
      <c r="A22" s="1"/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5"/>
      <c r="N22" s="175"/>
      <c r="O22" s="175"/>
      <c r="P22" s="175"/>
      <c r="Q22" s="175"/>
      <c r="R22" s="175"/>
      <c r="S22" s="175"/>
      <c r="T22" s="175"/>
      <c r="U22" s="175"/>
      <c r="V22" s="175"/>
      <c r="W22" s="46"/>
      <c r="X22" s="46"/>
      <c r="Y22" s="46"/>
      <c r="Z22" s="46"/>
      <c r="AA22" s="46"/>
      <c r="AB22" s="46"/>
    </row>
    <row r="23" spans="1:28" ht="16.5" customHeight="1" x14ac:dyDescent="0.25">
      <c r="A23" s="1"/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5"/>
      <c r="Q23" s="175"/>
      <c r="R23" s="175"/>
      <c r="S23" s="175"/>
      <c r="T23" s="175"/>
      <c r="U23" s="175"/>
      <c r="V23" s="175"/>
      <c r="W23" s="46"/>
      <c r="X23" s="46"/>
      <c r="Y23" s="46"/>
      <c r="Z23" s="46"/>
      <c r="AA23" s="46"/>
      <c r="AB23" s="46"/>
    </row>
    <row r="24" spans="1:28" ht="16.5" customHeight="1" x14ac:dyDescent="0.25">
      <c r="A24" s="1"/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46"/>
      <c r="X24" s="46"/>
      <c r="Y24" s="46"/>
      <c r="Z24" s="46"/>
      <c r="AA24" s="46"/>
      <c r="AB24" s="46"/>
    </row>
    <row r="25" spans="1:28" ht="16.5" customHeight="1" x14ac:dyDescent="0.25">
      <c r="A25" s="1"/>
      <c r="B25" s="175"/>
      <c r="C25" s="175"/>
      <c r="D25" s="175"/>
      <c r="E25" s="175"/>
      <c r="F25" s="175"/>
      <c r="G25" s="175"/>
      <c r="H25" s="175"/>
      <c r="I25" s="175"/>
      <c r="J25" s="175"/>
      <c r="K25" s="175"/>
      <c r="L25" s="175"/>
      <c r="M25" s="175"/>
      <c r="N25" s="175"/>
      <c r="O25" s="175"/>
      <c r="P25" s="175"/>
      <c r="Q25" s="175"/>
      <c r="R25" s="175"/>
      <c r="S25" s="175"/>
      <c r="T25" s="175"/>
      <c r="U25" s="175"/>
      <c r="V25" s="175"/>
      <c r="W25" s="46"/>
      <c r="X25" s="46"/>
      <c r="Y25" s="46"/>
      <c r="Z25" s="46"/>
      <c r="AA25" s="46"/>
      <c r="AB25" s="46"/>
    </row>
    <row r="26" spans="1:28" ht="16.5" customHeight="1" x14ac:dyDescent="0.25">
      <c r="A26" s="1"/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5"/>
      <c r="T26" s="175"/>
      <c r="U26" s="175"/>
      <c r="V26" s="175"/>
      <c r="W26" s="46"/>
      <c r="X26" s="46"/>
      <c r="Y26" s="46"/>
      <c r="Z26" s="46"/>
      <c r="AA26" s="46"/>
      <c r="AB26" s="46"/>
    </row>
    <row r="27" spans="1:28" ht="16.5" customHeight="1" x14ac:dyDescent="0.25">
      <c r="A27" s="1"/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46"/>
      <c r="X27" s="46"/>
      <c r="Y27" s="46"/>
      <c r="Z27" s="46"/>
      <c r="AA27" s="46"/>
      <c r="AB27" s="46"/>
    </row>
    <row r="28" spans="1:28" ht="16.5" customHeight="1" x14ac:dyDescent="0.25">
      <c r="A28" s="1"/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46"/>
      <c r="X28" s="46"/>
      <c r="Y28" s="46"/>
      <c r="Z28" s="46"/>
      <c r="AA28" s="46"/>
      <c r="AB28" s="46"/>
    </row>
    <row r="29" spans="1:28" ht="16.5" customHeight="1" x14ac:dyDescent="0.25">
      <c r="A29" s="1"/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46"/>
      <c r="X29" s="46"/>
      <c r="Y29" s="46"/>
      <c r="Z29" s="46"/>
      <c r="AA29" s="46"/>
      <c r="AB29" s="46"/>
    </row>
    <row r="30" spans="1:28" ht="16.5" customHeight="1" x14ac:dyDescent="0.25">
      <c r="A30" s="1"/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46"/>
      <c r="X30" s="46"/>
      <c r="Y30" s="46"/>
      <c r="Z30" s="46"/>
      <c r="AA30" s="46"/>
      <c r="AB30" s="46"/>
    </row>
    <row r="31" spans="1:28" ht="16.5" customHeight="1" x14ac:dyDescent="0.25">
      <c r="A31" s="1"/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46"/>
      <c r="X31" s="46"/>
      <c r="Y31" s="46"/>
      <c r="Z31" s="46"/>
      <c r="AA31" s="46"/>
      <c r="AB31" s="46"/>
    </row>
    <row r="32" spans="1:28" ht="16.5" customHeight="1" x14ac:dyDescent="0.25">
      <c r="A32" s="1"/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46"/>
      <c r="X32" s="46"/>
      <c r="Y32" s="46"/>
      <c r="Z32" s="46"/>
      <c r="AA32" s="46"/>
      <c r="AB32" s="46"/>
    </row>
    <row r="33" spans="1:28" ht="16.5" customHeight="1" x14ac:dyDescent="0.25">
      <c r="A33" s="1"/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46"/>
      <c r="X33" s="46"/>
      <c r="Y33" s="46"/>
      <c r="Z33" s="46"/>
      <c r="AA33" s="46"/>
      <c r="AB33" s="46"/>
    </row>
    <row r="34" spans="1:28" ht="16.5" customHeight="1" x14ac:dyDescent="0.25">
      <c r="A34" s="1"/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46"/>
      <c r="X34" s="46"/>
      <c r="Y34" s="46"/>
      <c r="Z34" s="46"/>
      <c r="AA34" s="46"/>
      <c r="AB34" s="46"/>
    </row>
    <row r="35" spans="1:28" ht="16.5" customHeight="1" x14ac:dyDescent="0.25">
      <c r="A35" s="1"/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46"/>
      <c r="X35" s="46"/>
      <c r="Y35" s="46"/>
      <c r="Z35" s="46"/>
      <c r="AA35" s="46"/>
      <c r="AB35" s="46"/>
    </row>
    <row r="36" spans="1:28" ht="16.5" customHeight="1" x14ac:dyDescent="0.25">
      <c r="A36" s="1"/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46"/>
      <c r="X36" s="46"/>
      <c r="Y36" s="46"/>
      <c r="Z36" s="46"/>
      <c r="AA36" s="46"/>
      <c r="AB36" s="46"/>
    </row>
    <row r="37" spans="1:28" ht="16.5" customHeight="1" x14ac:dyDescent="0.25">
      <c r="A37" s="1"/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46"/>
      <c r="X37" s="46"/>
      <c r="Y37" s="46"/>
      <c r="Z37" s="46"/>
      <c r="AA37" s="46"/>
      <c r="AB37" s="46"/>
    </row>
    <row r="38" spans="1:28" ht="16.5" customHeight="1" x14ac:dyDescent="0.25">
      <c r="A38" s="1"/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46"/>
      <c r="X38" s="46"/>
      <c r="Y38" s="46"/>
      <c r="Z38" s="46"/>
      <c r="AA38" s="46"/>
      <c r="AB38" s="46"/>
    </row>
    <row r="39" spans="1:28" ht="16.5" customHeight="1" x14ac:dyDescent="0.25">
      <c r="A39" s="1"/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46"/>
      <c r="X39" s="46"/>
      <c r="Y39" s="46"/>
      <c r="Z39" s="46"/>
      <c r="AA39" s="46"/>
      <c r="AB39" s="46"/>
    </row>
    <row r="40" spans="1:28" ht="16.5" customHeight="1" x14ac:dyDescent="0.25">
      <c r="A40" s="1"/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46"/>
      <c r="X40" s="46"/>
      <c r="Y40" s="46"/>
      <c r="Z40" s="46"/>
      <c r="AA40" s="46"/>
      <c r="AB40" s="46"/>
    </row>
    <row r="41" spans="1:28" ht="11.25" customHeight="1" x14ac:dyDescent="0.25">
      <c r="A41" s="1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</row>
    <row r="42" spans="1:28" ht="16.5" customHeight="1" x14ac:dyDescent="0.25"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</row>
    <row r="43" spans="1:28" ht="16.5" customHeight="1" x14ac:dyDescent="0.25"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</row>
    <row r="44" spans="1:28" ht="16.5" customHeight="1" x14ac:dyDescent="0.25"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</row>
    <row r="45" spans="1:28" ht="16.5" customHeight="1" x14ac:dyDescent="0.25"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</row>
    <row r="46" spans="1:28" ht="16.5" customHeight="1" x14ac:dyDescent="0.25"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</row>
    <row r="47" spans="1:28" ht="16.5" customHeight="1" x14ac:dyDescent="0.25"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</row>
  </sheetData>
  <mergeCells count="1">
    <mergeCell ref="L11:M12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68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K57"/>
  <sheetViews>
    <sheetView topLeftCell="A5" workbookViewId="0">
      <selection activeCell="C20" sqref="C20"/>
    </sheetView>
  </sheetViews>
  <sheetFormatPr defaultRowHeight="13.5" x14ac:dyDescent="0.25"/>
  <cols>
    <col min="1" max="8" width="15.7109375" customWidth="1"/>
  </cols>
  <sheetData>
    <row r="1" spans="1:11" x14ac:dyDescent="0.25">
      <c r="A1" s="3" t="s">
        <v>29</v>
      </c>
      <c r="B1" s="3" t="s">
        <v>30</v>
      </c>
      <c r="C1" s="4" t="s">
        <v>31</v>
      </c>
      <c r="D1" s="4" t="s">
        <v>32</v>
      </c>
      <c r="E1" s="5" t="s">
        <v>39</v>
      </c>
      <c r="F1" s="5" t="s">
        <v>41</v>
      </c>
      <c r="G1" s="5" t="s">
        <v>40</v>
      </c>
      <c r="H1" s="6" t="s">
        <v>42</v>
      </c>
      <c r="J1" s="23" t="s">
        <v>1</v>
      </c>
      <c r="K1" s="23" t="s">
        <v>2</v>
      </c>
    </row>
    <row r="2" spans="1:11" x14ac:dyDescent="0.25">
      <c r="A2" s="22" t="str">
        <f>Home!$I6</f>
        <v>임대수입</v>
      </c>
      <c r="B2" s="59">
        <f>SUMPRODUCT((표1[구분]="수입")*(표1[계정과목]=$A2)*(표1[금액]))</f>
        <v>6850000</v>
      </c>
      <c r="C2" s="62" t="str">
        <f>Home!$K6</f>
        <v>식대</v>
      </c>
      <c r="D2" s="59">
        <f>SUMPRODUCT((표1[구분]="지출")*(표1[계정과목]=$C2)*(표1[금액]))</f>
        <v>770000</v>
      </c>
      <c r="E2" s="65">
        <f>_xlfn.RANK.EQ($B2,$B$2:$B$8,0)</f>
        <v>2</v>
      </c>
      <c r="F2" s="73" t="str">
        <f>IF($E2=1,$A2,"")</f>
        <v/>
      </c>
      <c r="G2" s="65">
        <f t="shared" ref="G2:G8" si="0">_xlfn.RANK.EQ($D2,$D$2:$D$8,0)</f>
        <v>4</v>
      </c>
      <c r="H2" s="74" t="str">
        <f t="shared" ref="H2:H8" si="1">IF($G2=1,$C2,"")</f>
        <v/>
      </c>
      <c r="J2" s="24">
        <v>2015</v>
      </c>
      <c r="K2" s="30">
        <v>7</v>
      </c>
    </row>
    <row r="3" spans="1:11" x14ac:dyDescent="0.25">
      <c r="A3" s="2" t="str">
        <f>Home!$I7</f>
        <v>이자수입</v>
      </c>
      <c r="B3" s="60">
        <f>SUMPRODUCT((표1[구분]="수입")*(표1[계정과목]=$A3)*(표1[금액]))</f>
        <v>2000000</v>
      </c>
      <c r="C3" s="63" t="str">
        <f>Home!$K7</f>
        <v>비품구입</v>
      </c>
      <c r="D3" s="60">
        <f>SUMPRODUCT((표1[구분]="지출")*(표1[계정과목]=$C3)*(표1[금액]))</f>
        <v>2640000</v>
      </c>
      <c r="E3" s="66">
        <f t="shared" ref="E3:E8" si="2">_xlfn.RANK.EQ($B3,$B$2:$B$8,0)</f>
        <v>5</v>
      </c>
      <c r="F3" s="75" t="str">
        <f t="shared" ref="F3:F8" si="3">IF($E3=1,$A3,"")</f>
        <v/>
      </c>
      <c r="G3" s="66">
        <f t="shared" si="0"/>
        <v>3</v>
      </c>
      <c r="H3" s="76" t="str">
        <f t="shared" si="1"/>
        <v/>
      </c>
      <c r="J3" s="25">
        <v>2016</v>
      </c>
      <c r="K3" s="28"/>
    </row>
    <row r="4" spans="1:11" x14ac:dyDescent="0.25">
      <c r="A4" s="2" t="str">
        <f>Home!$I8</f>
        <v>매출수입</v>
      </c>
      <c r="B4" s="60">
        <f>SUMPRODUCT((표1[구분]="수입")*(표1[계정과목]=$A4)*(표1[금액]))</f>
        <v>12800000</v>
      </c>
      <c r="C4" s="63" t="str">
        <f>Home!$K8</f>
        <v>매입비용</v>
      </c>
      <c r="D4" s="60">
        <f>SUMPRODUCT((표1[구분]="지출")*(표1[계정과목]=$C4)*(표1[금액]))</f>
        <v>5550000</v>
      </c>
      <c r="E4" s="66">
        <f t="shared" si="2"/>
        <v>1</v>
      </c>
      <c r="F4" s="75" t="str">
        <f t="shared" si="3"/>
        <v>매출수입</v>
      </c>
      <c r="G4" s="66">
        <f t="shared" si="0"/>
        <v>1</v>
      </c>
      <c r="H4" s="76" t="str">
        <f t="shared" si="1"/>
        <v>매입비용</v>
      </c>
      <c r="J4" s="25">
        <v>2017</v>
      </c>
      <c r="K4" s="29"/>
    </row>
    <row r="5" spans="1:11" x14ac:dyDescent="0.25">
      <c r="A5" s="2" t="str">
        <f>Home!$I9</f>
        <v>수수료</v>
      </c>
      <c r="B5" s="60">
        <f>SUMPRODUCT((표1[구분]="수입")*(표1[계정과목]=$A5)*(표1[금액]))</f>
        <v>570000</v>
      </c>
      <c r="C5" s="63" t="str">
        <f>Home!$K9</f>
        <v>수수료</v>
      </c>
      <c r="D5" s="60">
        <f>SUMPRODUCT((표1[구분]="지출")*(표1[계정과목]=$C5)*(표1[금액]))</f>
        <v>4350000</v>
      </c>
      <c r="E5" s="66">
        <f t="shared" si="2"/>
        <v>6</v>
      </c>
      <c r="F5" s="75" t="str">
        <f t="shared" si="3"/>
        <v/>
      </c>
      <c r="G5" s="66">
        <f t="shared" si="0"/>
        <v>2</v>
      </c>
      <c r="H5" s="76" t="str">
        <f t="shared" si="1"/>
        <v/>
      </c>
      <c r="J5" s="25">
        <v>2018</v>
      </c>
      <c r="K5" s="29"/>
    </row>
    <row r="6" spans="1:11" x14ac:dyDescent="0.25">
      <c r="A6" s="2" t="str">
        <f>Home!$I10</f>
        <v>기타수입1</v>
      </c>
      <c r="B6" s="60">
        <f>SUMPRODUCT((표1[구분]="수입")*(표1[계정과목]=$A6)*(표1[금액]))</f>
        <v>6000000</v>
      </c>
      <c r="C6" s="63" t="str">
        <f>Home!$K10</f>
        <v>기타지출1</v>
      </c>
      <c r="D6" s="60">
        <f>SUMPRODUCT((표1[구분]="지출")*(표1[계정과목]=$C6)*(표1[금액]))</f>
        <v>750000</v>
      </c>
      <c r="E6" s="66">
        <f t="shared" si="2"/>
        <v>3</v>
      </c>
      <c r="F6" s="75" t="str">
        <f t="shared" si="3"/>
        <v/>
      </c>
      <c r="G6" s="66">
        <f t="shared" si="0"/>
        <v>5</v>
      </c>
      <c r="H6" s="76" t="str">
        <f t="shared" si="1"/>
        <v/>
      </c>
      <c r="J6" s="25">
        <v>2019</v>
      </c>
      <c r="K6" s="29"/>
    </row>
    <row r="7" spans="1:11" x14ac:dyDescent="0.25">
      <c r="A7" s="2" t="str">
        <f>Home!$I11</f>
        <v>기타수입2</v>
      </c>
      <c r="B7" s="60">
        <f>SUMPRODUCT((표1[구분]="수입")*(표1[계정과목]=$A7)*(표1[금액]))</f>
        <v>3300000</v>
      </c>
      <c r="C7" s="63" t="str">
        <f>Home!$K11</f>
        <v>기타지출2</v>
      </c>
      <c r="D7" s="60">
        <f>SUMPRODUCT((표1[구분]="지출")*(표1[계정과목]=$C7)*(표1[금액]))</f>
        <v>700000</v>
      </c>
      <c r="E7" s="66">
        <f t="shared" si="2"/>
        <v>4</v>
      </c>
      <c r="F7" s="75" t="str">
        <f t="shared" si="3"/>
        <v/>
      </c>
      <c r="G7" s="66">
        <f t="shared" si="0"/>
        <v>6</v>
      </c>
      <c r="H7" s="76" t="str">
        <f t="shared" si="1"/>
        <v/>
      </c>
      <c r="J7" s="25">
        <v>2020</v>
      </c>
      <c r="K7" s="29"/>
    </row>
    <row r="8" spans="1:11" x14ac:dyDescent="0.25">
      <c r="A8" s="58">
        <f>Home!$I12</f>
        <v>0</v>
      </c>
      <c r="B8" s="61">
        <f>SUMPRODUCT((표1[구분]="수입")*(표1[계정과목]=$A8)*(표1[금액]))</f>
        <v>0</v>
      </c>
      <c r="C8" s="64">
        <f>Home!$K12</f>
        <v>0</v>
      </c>
      <c r="D8" s="61">
        <f>SUMPRODUCT((표1[구분]="지출")*(표1[계정과목]=$C8)*(표1[금액]))</f>
        <v>0</v>
      </c>
      <c r="E8" s="67">
        <f t="shared" si="2"/>
        <v>7</v>
      </c>
      <c r="F8" s="77" t="str">
        <f t="shared" si="3"/>
        <v/>
      </c>
      <c r="G8" s="67">
        <f t="shared" si="0"/>
        <v>7</v>
      </c>
      <c r="H8" s="78" t="str">
        <f t="shared" si="1"/>
        <v/>
      </c>
      <c r="J8" s="25">
        <v>2021</v>
      </c>
      <c r="K8" s="29"/>
    </row>
    <row r="9" spans="1:11" x14ac:dyDescent="0.25">
      <c r="F9" s="7"/>
      <c r="J9" s="25">
        <v>2022</v>
      </c>
    </row>
    <row r="10" spans="1:11" x14ac:dyDescent="0.25">
      <c r="B10" s="7"/>
      <c r="F10" s="7"/>
      <c r="J10" s="25">
        <v>2023</v>
      </c>
    </row>
    <row r="11" spans="1:11" x14ac:dyDescent="0.25">
      <c r="A11" s="27" t="s">
        <v>41</v>
      </c>
      <c r="B11" s="6" t="s">
        <v>42</v>
      </c>
      <c r="C11" s="56" t="s">
        <v>43</v>
      </c>
      <c r="D11" s="57" t="s">
        <v>44</v>
      </c>
      <c r="E11" s="6" t="s">
        <v>45</v>
      </c>
      <c r="F11" s="7"/>
      <c r="J11" s="25">
        <v>2024</v>
      </c>
    </row>
    <row r="12" spans="1:11" x14ac:dyDescent="0.25">
      <c r="A12" s="81" t="str">
        <f>IFERROR(VLOOKUP(1,$E$1:$F$8,2,FALSE),"")</f>
        <v>매출수입</v>
      </c>
      <c r="B12" s="82" t="str">
        <f>IFERROR(VLOOKUP(1,$G$2:$H$8,2,FALSE),"")</f>
        <v>매입비용</v>
      </c>
      <c r="C12" s="85">
        <f>SUM($B$2:$B$8)</f>
        <v>31520000</v>
      </c>
      <c r="D12" s="86">
        <f>SUM($D$2:$D$8)</f>
        <v>14760000</v>
      </c>
      <c r="E12" s="8">
        <f>C12-D12</f>
        <v>16760000</v>
      </c>
      <c r="F12" s="7"/>
      <c r="J12" s="25">
        <v>2025</v>
      </c>
    </row>
    <row r="13" spans="1:11" x14ac:dyDescent="0.25">
      <c r="A13" s="84">
        <f>IFERROR(VLOOKUP($A$12,$A$2:$B$8,2,FALSE),"")</f>
        <v>12800000</v>
      </c>
      <c r="B13" s="83">
        <f>IFERROR(VLOOKUP($B$12,$C$2:$D$8,2,FALSE),"")</f>
        <v>5550000</v>
      </c>
      <c r="F13" s="7"/>
      <c r="J13" s="25">
        <v>2026</v>
      </c>
    </row>
    <row r="14" spans="1:11" x14ac:dyDescent="0.25">
      <c r="A14" s="79"/>
      <c r="B14" s="80"/>
      <c r="F14" s="7"/>
      <c r="J14" s="25">
        <v>2027</v>
      </c>
    </row>
    <row r="15" spans="1:11" x14ac:dyDescent="0.25">
      <c r="A15" s="79"/>
      <c r="B15" s="80"/>
      <c r="F15" s="7"/>
      <c r="J15" s="25">
        <v>2028</v>
      </c>
    </row>
    <row r="16" spans="1:11" x14ac:dyDescent="0.25">
      <c r="A16" s="79"/>
      <c r="B16" s="80"/>
      <c r="F16" s="7"/>
      <c r="J16" s="25">
        <v>2029</v>
      </c>
    </row>
    <row r="17" spans="1:10" x14ac:dyDescent="0.25">
      <c r="F17" s="7"/>
      <c r="J17" s="25">
        <v>2030</v>
      </c>
    </row>
    <row r="18" spans="1:10" x14ac:dyDescent="0.25">
      <c r="F18" s="7"/>
      <c r="J18" s="25">
        <v>2031</v>
      </c>
    </row>
    <row r="19" spans="1:10" x14ac:dyDescent="0.25">
      <c r="A19" s="27" t="s">
        <v>3</v>
      </c>
      <c r="B19" s="34">
        <f>$D$19-1</f>
        <v>2020</v>
      </c>
      <c r="C19" s="4" t="s">
        <v>4</v>
      </c>
      <c r="D19" s="31">
        <f>Data!$C$7</f>
        <v>2021</v>
      </c>
      <c r="E19" s="127" t="s">
        <v>112</v>
      </c>
      <c r="F19" s="137">
        <f>Data!$C$8</f>
        <v>0</v>
      </c>
      <c r="G19" s="138">
        <f>Data!$C$9</f>
        <v>0</v>
      </c>
      <c r="J19" s="25">
        <v>2032</v>
      </c>
    </row>
    <row r="20" spans="1:10" x14ac:dyDescent="0.25">
      <c r="A20" s="27" t="s">
        <v>5</v>
      </c>
      <c r="B20" s="4" t="s">
        <v>6</v>
      </c>
      <c r="C20" s="4" t="s">
        <v>33</v>
      </c>
      <c r="D20" s="4" t="s">
        <v>34</v>
      </c>
      <c r="E20" s="4" t="s">
        <v>35</v>
      </c>
      <c r="F20" s="68"/>
      <c r="G20" s="15"/>
      <c r="J20" s="25">
        <v>2033</v>
      </c>
    </row>
    <row r="21" spans="1:10" x14ac:dyDescent="0.25">
      <c r="A21" s="40">
        <f>$B$19</f>
        <v>2020</v>
      </c>
      <c r="B21" s="37">
        <v>1</v>
      </c>
      <c r="C21" s="32">
        <f>IF(OR(AND($F$19=0,$G$19=0),AND($F$19="수입",$G$19=0)),SUMPRODUCT((YEAR(표1[일자])=$B$19)*(MONTH(표1[일자])=$B21)*(표1[구분]="수입")*(표1[금액])),IF(AND($F$19="수입",$G$19&lt;&gt;0),SUMPRODUCT((YEAR(표1[일자])=$B$19)*(MONTH(표1[일자])=$B21)*(표1[구분]="수입")*(표1[계정과목]=$G$19)*(표1[금액])),0))</f>
        <v>220000</v>
      </c>
      <c r="D21" s="11">
        <f>IF(OR(AND($F$19=0,$G$19=0),AND($F$19="지출",$G$19=0)),SUMPRODUCT((YEAR(표1[일자])=$B$19)*(MONTH(표1[일자])=$B21)*(표1[구분]="지출")*(표1[금액])),IF(AND($F$19="지출",$G$19&lt;&gt;0),SUMPRODUCT((YEAR(표1[일자])=$B$19)*(MONTH(표1[일자])=$B21)*(표1[구분]="지출")*(표1[계정과목]=$G$19)*(표1[금액])),0))</f>
        <v>0</v>
      </c>
      <c r="E21" s="11">
        <f>$C21-$D21</f>
        <v>220000</v>
      </c>
      <c r="F21" s="69"/>
      <c r="G21" s="12"/>
      <c r="J21" s="25">
        <v>2034</v>
      </c>
    </row>
    <row r="22" spans="1:10" x14ac:dyDescent="0.25">
      <c r="A22" s="41"/>
      <c r="B22" s="38">
        <v>2</v>
      </c>
      <c r="C22" s="11">
        <f>IF(OR(AND($F$19=0,$G$19=0),AND($F$19="수입",$G$19=0)),SUMPRODUCT((YEAR(표1[일자])=$B$19)*(MONTH(표1[일자])=$B22)*(표1[구분]="수입")*(표1[금액])),IF(AND($F$19="수입",$G$19&lt;&gt;0),SUMPRODUCT((YEAR(표1[일자])=$B$19)*(MONTH(표1[일자])=$B22)*(표1[구분]="수입")*(표1[계정과목]=$G$19)*(표1[금액])),0))</f>
        <v>0</v>
      </c>
      <c r="D22" s="11">
        <f>IF(OR(AND($F$19=0,$G$19=0),AND($F$19="지출",$G$19=0)),SUMPRODUCT((YEAR(표1[일자])=$B$19)*(MONTH(표1[일자])=$B22)*(표1[구분]="지출")*(표1[금액])),IF(AND($F$19="지출",$G$19&lt;&gt;0),SUMPRODUCT((YEAR(표1[일자])=$B$19)*(MONTH(표1[일자])=$B22)*(표1[구분]="지출")*(표1[계정과목]=$G$19)*(표1[금액])),0))</f>
        <v>150000</v>
      </c>
      <c r="E22" s="11">
        <f t="shared" ref="E22:E32" si="4">$C22-$D22</f>
        <v>-150000</v>
      </c>
      <c r="F22" s="69"/>
      <c r="G22" s="12"/>
      <c r="J22" s="25">
        <v>2035</v>
      </c>
    </row>
    <row r="23" spans="1:10" x14ac:dyDescent="0.25">
      <c r="A23" s="41"/>
      <c r="B23" s="38">
        <v>3</v>
      </c>
      <c r="C23" s="11">
        <f>IF(OR(AND($F$19=0,$G$19=0),AND($F$19="수입",$G$19=0)),SUMPRODUCT((YEAR(표1[일자])=$B$19)*(MONTH(표1[일자])=$B23)*(표1[구분]="수입")*(표1[금액])),IF(AND($F$19="수입",$G$19&lt;&gt;0),SUMPRODUCT((YEAR(표1[일자])=$B$19)*(MONTH(표1[일자])=$B23)*(표1[구분]="수입")*(표1[계정과목]=$G$19)*(표1[금액])),0))</f>
        <v>1200000</v>
      </c>
      <c r="D23" s="11">
        <f>IF(OR(AND($F$19=0,$G$19=0),AND($F$19="지출",$G$19=0)),SUMPRODUCT((YEAR(표1[일자])=$B$19)*(MONTH(표1[일자])=$B23)*(표1[구분]="지출")*(표1[금액])),IF(AND($F$19="지출",$G$19&lt;&gt;0),SUMPRODUCT((YEAR(표1[일자])=$B$19)*(MONTH(표1[일자])=$B23)*(표1[구분]="지출")*(표1[계정과목]=$G$19)*(표1[금액])),0))</f>
        <v>0</v>
      </c>
      <c r="E23" s="11">
        <f t="shared" si="4"/>
        <v>1200000</v>
      </c>
      <c r="F23" s="69"/>
      <c r="G23" s="12"/>
      <c r="J23" s="25">
        <v>2036</v>
      </c>
    </row>
    <row r="24" spans="1:10" x14ac:dyDescent="0.25">
      <c r="A24" s="41"/>
      <c r="B24" s="38">
        <v>4</v>
      </c>
      <c r="C24" s="11">
        <f>IF(OR(AND($F$19=0,$G$19=0),AND($F$19="수입",$G$19=0)),SUMPRODUCT((YEAR(표1[일자])=$B$19)*(MONTH(표1[일자])=$B24)*(표1[구분]="수입")*(표1[금액])),IF(AND($F$19="수입",$G$19&lt;&gt;0),SUMPRODUCT((YEAR(표1[일자])=$B$19)*(MONTH(표1[일자])=$B24)*(표1[구분]="수입")*(표1[계정과목]=$G$19)*(표1[금액])),0))</f>
        <v>0</v>
      </c>
      <c r="D24" s="11">
        <f>IF(OR(AND($F$19=0,$G$19=0),AND($F$19="지출",$G$19=0)),SUMPRODUCT((YEAR(표1[일자])=$B$19)*(MONTH(표1[일자])=$B24)*(표1[구분]="지출")*(표1[금액])),IF(AND($F$19="지출",$G$19&lt;&gt;0),SUMPRODUCT((YEAR(표1[일자])=$B$19)*(MONTH(표1[일자])=$B24)*(표1[구분]="지출")*(표1[계정과목]=$G$19)*(표1[금액])),0))</f>
        <v>1000000</v>
      </c>
      <c r="E24" s="11">
        <f t="shared" si="4"/>
        <v>-1000000</v>
      </c>
      <c r="F24" s="69"/>
      <c r="G24" s="12"/>
      <c r="J24" s="25">
        <v>2037</v>
      </c>
    </row>
    <row r="25" spans="1:10" x14ac:dyDescent="0.25">
      <c r="A25" s="41"/>
      <c r="B25" s="38">
        <v>5</v>
      </c>
      <c r="C25" s="11">
        <f>IF(OR(AND($F$19=0,$G$19=0),AND($F$19="수입",$G$19=0)),SUMPRODUCT((YEAR(표1[일자])=$B$19)*(MONTH(표1[일자])=$B25)*(표1[구분]="수입")*(표1[금액])),IF(AND($F$19="수입",$G$19&lt;&gt;0),SUMPRODUCT((YEAR(표1[일자])=$B$19)*(MONTH(표1[일자])=$B25)*(표1[구분]="수입")*(표1[계정과목]=$G$19)*(표1[금액])),0))</f>
        <v>300000</v>
      </c>
      <c r="D25" s="11">
        <f>IF(OR(AND($F$19=0,$G$19=0),AND($F$19="지출",$G$19=0)),SUMPRODUCT((YEAR(표1[일자])=$B$19)*(MONTH(표1[일자])=$B25)*(표1[구분]="지출")*(표1[금액])),IF(AND($F$19="지출",$G$19&lt;&gt;0),SUMPRODUCT((YEAR(표1[일자])=$B$19)*(MONTH(표1[일자])=$B25)*(표1[구분]="지출")*(표1[계정과목]=$G$19)*(표1[금액])),0))</f>
        <v>0</v>
      </c>
      <c r="E25" s="11">
        <f t="shared" si="4"/>
        <v>300000</v>
      </c>
      <c r="F25" s="69"/>
      <c r="G25" s="12"/>
      <c r="J25" s="25">
        <v>2038</v>
      </c>
    </row>
    <row r="26" spans="1:10" x14ac:dyDescent="0.25">
      <c r="A26" s="41"/>
      <c r="B26" s="38">
        <v>6</v>
      </c>
      <c r="C26" s="11">
        <f>IF(OR(AND($F$19=0,$G$19=0),AND($F$19="수입",$G$19=0)),SUMPRODUCT((YEAR(표1[일자])=$B$19)*(MONTH(표1[일자])=$B26)*(표1[구분]="수입")*(표1[금액])),IF(AND($F$19="수입",$G$19&lt;&gt;0),SUMPRODUCT((YEAR(표1[일자])=$B$19)*(MONTH(표1[일자])=$B26)*(표1[구분]="수입")*(표1[계정과목]=$G$19)*(표1[금액])),0))</f>
        <v>0</v>
      </c>
      <c r="D26" s="11">
        <f>IF(OR(AND($F$19=0,$G$19=0),AND($F$19="지출",$G$19=0)),SUMPRODUCT((YEAR(표1[일자])=$B$19)*(MONTH(표1[일자])=$B26)*(표1[구분]="지출")*(표1[금액])),IF(AND($F$19="지출",$G$19&lt;&gt;0),SUMPRODUCT((YEAR(표1[일자])=$B$19)*(MONTH(표1[일자])=$B26)*(표1[구분]="지출")*(표1[계정과목]=$G$19)*(표1[금액])),0))</f>
        <v>150000</v>
      </c>
      <c r="E26" s="11">
        <f t="shared" si="4"/>
        <v>-150000</v>
      </c>
      <c r="F26" s="69"/>
      <c r="G26" s="12"/>
      <c r="J26" s="25">
        <v>2039</v>
      </c>
    </row>
    <row r="27" spans="1:10" x14ac:dyDescent="0.25">
      <c r="A27" s="41"/>
      <c r="B27" s="38">
        <v>7</v>
      </c>
      <c r="C27" s="11">
        <f>IF(OR(AND($F$19=0,$G$19=0),AND($F$19="수입",$G$19=0)),SUMPRODUCT((YEAR(표1[일자])=$B$19)*(MONTH(표1[일자])=$B27)*(표1[구분]="수입")*(표1[금액])),IF(AND($F$19="수입",$G$19&lt;&gt;0),SUMPRODUCT((YEAR(표1[일자])=$B$19)*(MONTH(표1[일자])=$B27)*(표1[구분]="수입")*(표1[계정과목]=$G$19)*(표1[금액])),0))</f>
        <v>150000</v>
      </c>
      <c r="D27" s="11">
        <f>IF(OR(AND($F$19=0,$G$19=0),AND($F$19="지출",$G$19=0)),SUMPRODUCT((YEAR(표1[일자])=$B$19)*(MONTH(표1[일자])=$B27)*(표1[구분]="지출")*(표1[금액])),IF(AND($F$19="지출",$G$19&lt;&gt;0),SUMPRODUCT((YEAR(표1[일자])=$B$19)*(MONTH(표1[일자])=$B27)*(표1[구분]="지출")*(표1[계정과목]=$G$19)*(표1[금액])),0))</f>
        <v>0</v>
      </c>
      <c r="E27" s="11">
        <f t="shared" si="4"/>
        <v>150000</v>
      </c>
      <c r="F27" s="69"/>
      <c r="G27" s="12"/>
      <c r="J27" s="25">
        <v>2040</v>
      </c>
    </row>
    <row r="28" spans="1:10" x14ac:dyDescent="0.25">
      <c r="A28" s="41"/>
      <c r="B28" s="38">
        <v>8</v>
      </c>
      <c r="C28" s="11">
        <f>IF(OR(AND($F$19=0,$G$19=0),AND($F$19="수입",$G$19=0)),SUMPRODUCT((YEAR(표1[일자])=$B$19)*(MONTH(표1[일자])=$B28)*(표1[구분]="수입")*(표1[금액])),IF(AND($F$19="수입",$G$19&lt;&gt;0),SUMPRODUCT((YEAR(표1[일자])=$B$19)*(MONTH(표1[일자])=$B28)*(표1[구분]="수입")*(표1[계정과목]=$G$19)*(표1[금액])),0))</f>
        <v>0</v>
      </c>
      <c r="D28" s="11">
        <f>IF(OR(AND($F$19=0,$G$19=0),AND($F$19="지출",$G$19=0)),SUMPRODUCT((YEAR(표1[일자])=$B$19)*(MONTH(표1[일자])=$B28)*(표1[구분]="지출")*(표1[금액])),IF(AND($F$19="지출",$G$19&lt;&gt;0),SUMPRODUCT((YEAR(표1[일자])=$B$19)*(MONTH(표1[일자])=$B28)*(표1[구분]="지출")*(표1[계정과목]=$G$19)*(표1[금액])),0))</f>
        <v>750000</v>
      </c>
      <c r="E28" s="11">
        <f t="shared" si="4"/>
        <v>-750000</v>
      </c>
      <c r="F28" s="69"/>
      <c r="G28" s="12"/>
      <c r="J28" s="25">
        <v>2041</v>
      </c>
    </row>
    <row r="29" spans="1:10" x14ac:dyDescent="0.25">
      <c r="A29" s="41"/>
      <c r="B29" s="38">
        <v>9</v>
      </c>
      <c r="C29" s="11">
        <f>IF(OR(AND($F$19=0,$G$19=0),AND($F$19="수입",$G$19=0)),SUMPRODUCT((YEAR(표1[일자])=$B$19)*(MONTH(표1[일자])=$B29)*(표1[구분]="수입")*(표1[금액])),IF(AND($F$19="수입",$G$19&lt;&gt;0),SUMPRODUCT((YEAR(표1[일자])=$B$19)*(MONTH(표1[일자])=$B29)*(표1[구분]="수입")*(표1[계정과목]=$G$19)*(표1[금액])),0))</f>
        <v>300000</v>
      </c>
      <c r="D29" s="11">
        <f>IF(OR(AND($F$19=0,$G$19=0),AND($F$19="지출",$G$19=0)),SUMPRODUCT((YEAR(표1[일자])=$B$19)*(MONTH(표1[일자])=$B29)*(표1[구분]="지출")*(표1[금액])),IF(AND($F$19="지출",$G$19&lt;&gt;0),SUMPRODUCT((YEAR(표1[일자])=$B$19)*(MONTH(표1[일자])=$B29)*(표1[구분]="지출")*(표1[계정과목]=$G$19)*(표1[금액])),0))</f>
        <v>0</v>
      </c>
      <c r="E29" s="11">
        <f t="shared" si="4"/>
        <v>300000</v>
      </c>
      <c r="F29" s="69"/>
      <c r="G29" s="12"/>
      <c r="J29" s="25">
        <v>2042</v>
      </c>
    </row>
    <row r="30" spans="1:10" x14ac:dyDescent="0.25">
      <c r="A30" s="41"/>
      <c r="B30" s="38">
        <v>10</v>
      </c>
      <c r="C30" s="11">
        <f>IF(OR(AND($F$19=0,$G$19=0),AND($F$19="수입",$G$19=0)),SUMPRODUCT((YEAR(표1[일자])=$B$19)*(MONTH(표1[일자])=$B30)*(표1[구분]="수입")*(표1[금액])),IF(AND($F$19="수입",$G$19&lt;&gt;0),SUMPRODUCT((YEAR(표1[일자])=$B$19)*(MONTH(표1[일자])=$B30)*(표1[구분]="수입")*(표1[계정과목]=$G$19)*(표1[금액])),0))</f>
        <v>0</v>
      </c>
      <c r="D30" s="11">
        <f>IF(OR(AND($F$19=0,$G$19=0),AND($F$19="지출",$G$19=0)),SUMPRODUCT((YEAR(표1[일자])=$B$19)*(MONTH(표1[일자])=$B30)*(표1[구분]="지출")*(표1[금액])),IF(AND($F$19="지출",$G$19&lt;&gt;0),SUMPRODUCT((YEAR(표1[일자])=$B$19)*(MONTH(표1[일자])=$B30)*(표1[구분]="지출")*(표1[계정과목]=$G$19)*(표1[금액])),0))</f>
        <v>1000000</v>
      </c>
      <c r="E30" s="11">
        <f t="shared" si="4"/>
        <v>-1000000</v>
      </c>
      <c r="F30" s="69"/>
      <c r="G30" s="12"/>
      <c r="J30" s="25">
        <v>2043</v>
      </c>
    </row>
    <row r="31" spans="1:10" x14ac:dyDescent="0.25">
      <c r="A31" s="41"/>
      <c r="B31" s="38">
        <v>11</v>
      </c>
      <c r="C31" s="11">
        <f>IF(OR(AND($F$19=0,$G$19=0),AND($F$19="수입",$G$19=0)),SUMPRODUCT((YEAR(표1[일자])=$B$19)*(MONTH(표1[일자])=$B31)*(표1[구분]="수입")*(표1[금액])),IF(AND($F$19="수입",$G$19&lt;&gt;0),SUMPRODUCT((YEAR(표1[일자])=$B$19)*(MONTH(표1[일자])=$B31)*(표1[구분]="수입")*(표1[계정과목]=$G$19)*(표1[금액])),0))</f>
        <v>3000000</v>
      </c>
      <c r="D31" s="11">
        <f>IF(OR(AND($F$19=0,$G$19=0),AND($F$19="지출",$G$19=0)),SUMPRODUCT((YEAR(표1[일자])=$B$19)*(MONTH(표1[일자])=$B31)*(표1[구분]="지출")*(표1[금액])),IF(AND($F$19="지출",$G$19&lt;&gt;0),SUMPRODUCT((YEAR(표1[일자])=$B$19)*(MONTH(표1[일자])=$B31)*(표1[구분]="지출")*(표1[계정과목]=$G$19)*(표1[금액])),0))</f>
        <v>0</v>
      </c>
      <c r="E31" s="11">
        <f t="shared" si="4"/>
        <v>3000000</v>
      </c>
      <c r="F31" s="69"/>
      <c r="G31" s="12"/>
      <c r="J31" s="25">
        <v>2044</v>
      </c>
    </row>
    <row r="32" spans="1:10" x14ac:dyDescent="0.25">
      <c r="A32" s="42"/>
      <c r="B32" s="39">
        <v>12</v>
      </c>
      <c r="C32" s="35">
        <f>IF(OR(AND($F$19=0,$G$19=0),AND($F$19="수입",$G$19=0)),SUMPRODUCT((YEAR(표1[일자])=$B$19)*(MONTH(표1[일자])=$B32)*(표1[구분]="수입")*(표1[금액])),IF(AND($F$19="수입",$G$19&lt;&gt;0),SUMPRODUCT((YEAR(표1[일자])=$B$19)*(MONTH(표1[일자])=$B32)*(표1[구분]="수입")*(표1[계정과목]=$G$19)*(표1[금액])),0))</f>
        <v>0</v>
      </c>
      <c r="D32" s="35">
        <f>IF(OR(AND($F$19=0,$G$19=0),AND($F$19="지출",$G$19=0)),SUMPRODUCT((YEAR(표1[일자])=$B$19)*(MONTH(표1[일자])=$B32)*(표1[구분]="지출")*(표1[금액])),IF(AND($F$19="지출",$G$19&lt;&gt;0),SUMPRODUCT((YEAR(표1[일자])=$B$19)*(MONTH(표1[일자])=$B32)*(표1[구분]="지출")*(표1[계정과목]=$G$19)*(표1[금액])),0))</f>
        <v>640000</v>
      </c>
      <c r="E32" s="35">
        <f t="shared" si="4"/>
        <v>-640000</v>
      </c>
      <c r="F32" s="70"/>
      <c r="G32" s="36"/>
      <c r="J32" s="25">
        <v>2045</v>
      </c>
    </row>
    <row r="33" spans="1:10" x14ac:dyDescent="0.25">
      <c r="A33" s="43">
        <f>$D$19</f>
        <v>2021</v>
      </c>
      <c r="B33" s="37">
        <v>1</v>
      </c>
      <c r="C33" s="32">
        <f>IF(OR(AND($F$19=0,$G$19=0),AND($F$19="수입",$G$19=0)),SUMPRODUCT((YEAR(표1[일자])=$D$19)*(MONTH(표1[일자])=$B33)*(표1[구분]="수입")*(표1[금액])),IF(AND($F$19="수입",$G$19&lt;&gt;0),SUMPRODUCT((YEAR(표1[일자])=$D$19)*(MONTH(표1[일자])=$B33)*(표1[구분]="수입")*(표1[계정과목]=$G$19)*(표1[금액])),0))</f>
        <v>300000</v>
      </c>
      <c r="D33" s="32">
        <f>IF(OR(AND($F$19=0,$G$19=0),AND($F$19="지출",$G$19=0)),SUMPRODUCT((YEAR(표1[일자])=$D$19)*(MONTH(표1[일자])=$B33)*(표1[구분]="지출")*(표1[금액])),IF(AND($F$19="지출",$G$19&lt;&gt;0),SUMPRODUCT((YEAR(표1[일자])=$D$19)*(MONTH(표1[일자])=$B33)*(표1[구분]="지출")*(표1[계정과목]=$G$19)*(표1[금액])),0))</f>
        <v>0</v>
      </c>
      <c r="E33" s="32">
        <f>$C33-$D33</f>
        <v>300000</v>
      </c>
      <c r="F33" s="71"/>
      <c r="G33" s="33"/>
      <c r="J33" s="25">
        <v>2046</v>
      </c>
    </row>
    <row r="34" spans="1:10" x14ac:dyDescent="0.25">
      <c r="A34" s="44"/>
      <c r="B34" s="38">
        <v>2</v>
      </c>
      <c r="C34" s="11">
        <f>IF(OR(AND($F$19=0,$G$19=0),AND($F$19="수입",$G$19=0)),SUMPRODUCT((YEAR(표1[일자])=$D$19)*(MONTH(표1[일자])=$B34)*(표1[구분]="수입")*(표1[금액])),IF(AND($F$19="수입",$G$19&lt;&gt;0),SUMPRODUCT((YEAR(표1[일자])=$D$19)*(MONTH(표1[일자])=$B34)*(표1[구분]="수입")*(표1[계정과목]=$G$19)*(표1[금액])),0))</f>
        <v>0</v>
      </c>
      <c r="D34" s="11">
        <f>IF(OR(AND($F$19=0,$G$19=0),AND($F$19="지출",$G$19=0)),SUMPRODUCT((YEAR(표1[일자])=$D$19)*(MONTH(표1[일자])=$B34)*(표1[구분]="지출")*(표1[금액])),IF(AND($F$19="지출",$G$19&lt;&gt;0),SUMPRODUCT((YEAR(표1[일자])=$D$19)*(MONTH(표1[일자])=$B34)*(표1[구분]="지출")*(표1[계정과목]=$G$19)*(표1[금액])),0))</f>
        <v>300000</v>
      </c>
      <c r="E34" s="11">
        <f t="shared" ref="E34:E44" si="5">$C34-$D34</f>
        <v>-300000</v>
      </c>
      <c r="F34" s="69"/>
      <c r="G34" s="12"/>
      <c r="J34" s="25">
        <v>2047</v>
      </c>
    </row>
    <row r="35" spans="1:10" x14ac:dyDescent="0.25">
      <c r="A35" s="44"/>
      <c r="B35" s="38">
        <v>3</v>
      </c>
      <c r="C35" s="11">
        <f>IF(OR(AND($F$19=0,$G$19=0),AND($F$19="수입",$G$19=0)),SUMPRODUCT((YEAR(표1[일자])=$D$19)*(MONTH(표1[일자])=$B35)*(표1[구분]="수입")*(표1[금액])),IF(AND($F$19="수입",$G$19&lt;&gt;0),SUMPRODUCT((YEAR(표1[일자])=$D$19)*(MONTH(표1[일자])=$B35)*(표1[구분]="수입")*(표1[계정과목]=$G$19)*(표1[금액])),0))</f>
        <v>900000</v>
      </c>
      <c r="D35" s="11">
        <f>IF(OR(AND($F$19=0,$G$19=0),AND($F$19="지출",$G$19=0)),SUMPRODUCT((YEAR(표1[일자])=$D$19)*(MONTH(표1[일자])=$B35)*(표1[구분]="지출")*(표1[금액])),IF(AND($F$19="지출",$G$19&lt;&gt;0),SUMPRODUCT((YEAR(표1[일자])=$D$19)*(MONTH(표1[일자])=$B35)*(표1[구분]="지출")*(표1[계정과목]=$G$19)*(표1[금액])),0))</f>
        <v>0</v>
      </c>
      <c r="E35" s="11">
        <f t="shared" si="5"/>
        <v>900000</v>
      </c>
      <c r="F35" s="69"/>
      <c r="G35" s="12"/>
      <c r="J35" s="25">
        <v>2048</v>
      </c>
    </row>
    <row r="36" spans="1:10" x14ac:dyDescent="0.25">
      <c r="A36" s="44"/>
      <c r="B36" s="38">
        <v>4</v>
      </c>
      <c r="C36" s="11">
        <f>IF(OR(AND($F$19=0,$G$19=0),AND($F$19="수입",$G$19=0)),SUMPRODUCT((YEAR(표1[일자])=$D$19)*(MONTH(표1[일자])=$B36)*(표1[구분]="수입")*(표1[금액])),IF(AND($F$19="수입",$G$19&lt;&gt;0),SUMPRODUCT((YEAR(표1[일자])=$D$19)*(MONTH(표1[일자])=$B36)*(표1[구분]="수입")*(표1[계정과목]=$G$19)*(표1[금액])),0))</f>
        <v>0</v>
      </c>
      <c r="D36" s="11">
        <f>IF(OR(AND($F$19=0,$G$19=0),AND($F$19="지출",$G$19=0)),SUMPRODUCT((YEAR(표1[일자])=$D$19)*(MONTH(표1[일자])=$B36)*(표1[구분]="지출")*(표1[금액])),IF(AND($F$19="지출",$G$19&lt;&gt;0),SUMPRODUCT((YEAR(표1[일자])=$D$19)*(MONTH(표1[일자])=$B36)*(표1[구분]="지출")*(표1[계정과목]=$G$19)*(표1[금액])),0))</f>
        <v>700000</v>
      </c>
      <c r="E36" s="11">
        <f t="shared" si="5"/>
        <v>-700000</v>
      </c>
      <c r="F36" s="69"/>
      <c r="G36" s="12"/>
      <c r="J36" s="25">
        <v>2049</v>
      </c>
    </row>
    <row r="37" spans="1:10" x14ac:dyDescent="0.25">
      <c r="A37" s="44"/>
      <c r="B37" s="38">
        <v>5</v>
      </c>
      <c r="C37" s="11">
        <f>IF(OR(AND($F$19=0,$G$19=0),AND($F$19="수입",$G$19=0)),SUMPRODUCT((YEAR(표1[일자])=$D$19)*(MONTH(표1[일자])=$B37)*(표1[구분]="수입")*(표1[금액])),IF(AND($F$19="수입",$G$19&lt;&gt;0),SUMPRODUCT((YEAR(표1[일자])=$D$19)*(MONTH(표1[일자])=$B37)*(표1[구분]="수입")*(표1[계정과목]=$G$19)*(표1[금액])),0))</f>
        <v>800000</v>
      </c>
      <c r="D37" s="11">
        <f>IF(OR(AND($F$19=0,$G$19=0),AND($F$19="지출",$G$19=0)),SUMPRODUCT((YEAR(표1[일자])=$D$19)*(MONTH(표1[일자])=$B37)*(표1[구분]="지출")*(표1[금액])),IF(AND($F$19="지출",$G$19&lt;&gt;0),SUMPRODUCT((YEAR(표1[일자])=$D$19)*(MONTH(표1[일자])=$B37)*(표1[구분]="지출")*(표1[계정과목]=$G$19)*(표1[금액])),0))</f>
        <v>0</v>
      </c>
      <c r="E37" s="11">
        <f t="shared" si="5"/>
        <v>800000</v>
      </c>
      <c r="F37" s="69"/>
      <c r="G37" s="12"/>
      <c r="J37" s="26">
        <v>2050</v>
      </c>
    </row>
    <row r="38" spans="1:10" x14ac:dyDescent="0.25">
      <c r="A38" s="44"/>
      <c r="B38" s="38">
        <v>6</v>
      </c>
      <c r="C38" s="11">
        <f>IF(OR(AND($F$19=0,$G$19=0),AND($F$19="수입",$G$19=0)),SUMPRODUCT((YEAR(표1[일자])=$D$19)*(MONTH(표1[일자])=$B38)*(표1[구분]="수입")*(표1[금액])),IF(AND($F$19="수입",$G$19&lt;&gt;0),SUMPRODUCT((YEAR(표1[일자])=$D$19)*(MONTH(표1[일자])=$B38)*(표1[구분]="수입")*(표1[계정과목]=$G$19)*(표1[금액])),0))</f>
        <v>0</v>
      </c>
      <c r="D38" s="11">
        <f>IF(OR(AND($F$19=0,$G$19=0),AND($F$19="지출",$G$19=0)),SUMPRODUCT((YEAR(표1[일자])=$D$19)*(MONTH(표1[일자])=$B38)*(표1[구분]="지출")*(표1[금액])),IF(AND($F$19="지출",$G$19&lt;&gt;0),SUMPRODUCT((YEAR(표1[일자])=$D$19)*(MONTH(표1[일자])=$B38)*(표1[구분]="지출")*(표1[계정과목]=$G$19)*(표1[금액])),0))</f>
        <v>700000</v>
      </c>
      <c r="E38" s="11">
        <f t="shared" si="5"/>
        <v>-700000</v>
      </c>
      <c r="F38" s="69"/>
      <c r="G38" s="12"/>
    </row>
    <row r="39" spans="1:10" x14ac:dyDescent="0.25">
      <c r="A39" s="44"/>
      <c r="B39" s="38">
        <v>7</v>
      </c>
      <c r="C39" s="11">
        <f>IF(OR(AND($F$19=0,$G$19=0),AND($F$19="수입",$G$19=0)),SUMPRODUCT((YEAR(표1[일자])=$D$19)*(MONTH(표1[일자])=$B39)*(표1[구분]="수입")*(표1[금액])),IF(AND($F$19="수입",$G$19&lt;&gt;0),SUMPRODUCT((YEAR(표1[일자])=$D$19)*(MONTH(표1[일자])=$B39)*(표1[구분]="수입")*(표1[계정과목]=$G$19)*(표1[금액])),0))</f>
        <v>500000</v>
      </c>
      <c r="D39" s="11">
        <f>IF(OR(AND($F$19=0,$G$19=0),AND($F$19="지출",$G$19=0)),SUMPRODUCT((YEAR(표1[일자])=$D$19)*(MONTH(표1[일자])=$B39)*(표1[구분]="지출")*(표1[금액])),IF(AND($F$19="지출",$G$19&lt;&gt;0),SUMPRODUCT((YEAR(표1[일자])=$D$19)*(MONTH(표1[일자])=$B39)*(표1[구분]="지출")*(표1[계정과목]=$G$19)*(표1[금액])),0))</f>
        <v>0</v>
      </c>
      <c r="E39" s="11">
        <f t="shared" si="5"/>
        <v>500000</v>
      </c>
      <c r="F39" s="69"/>
      <c r="G39" s="12"/>
    </row>
    <row r="40" spans="1:10" x14ac:dyDescent="0.25">
      <c r="A40" s="44"/>
      <c r="B40" s="38">
        <v>8</v>
      </c>
      <c r="C40" s="11">
        <f>IF(OR(AND($F$19=0,$G$19=0),AND($F$19="수입",$G$19=0)),SUMPRODUCT((YEAR(표1[일자])=$D$19)*(MONTH(표1[일자])=$B40)*(표1[구분]="수입")*(표1[금액])),IF(AND($F$19="수입",$G$19&lt;&gt;0),SUMPRODUCT((YEAR(표1[일자])=$D$19)*(MONTH(표1[일자])=$B40)*(표1[구분]="수입")*(표1[계정과목]=$G$19)*(표1[금액])),0))</f>
        <v>0</v>
      </c>
      <c r="D40" s="11">
        <f>IF(OR(AND($F$19=0,$G$19=0),AND($F$19="지출",$G$19=0)),SUMPRODUCT((YEAR(표1[일자])=$D$19)*(MONTH(표1[일자])=$B40)*(표1[구분]="지출")*(표1[금액])),IF(AND($F$19="지출",$G$19&lt;&gt;0),SUMPRODUCT((YEAR(표1[일자])=$D$19)*(MONTH(표1[일자])=$B40)*(표1[구분]="지출")*(표1[계정과목]=$G$19)*(표1[금액])),0))</f>
        <v>500000</v>
      </c>
      <c r="E40" s="11">
        <f t="shared" si="5"/>
        <v>-500000</v>
      </c>
      <c r="F40" s="69"/>
      <c r="G40" s="12"/>
    </row>
    <row r="41" spans="1:10" x14ac:dyDescent="0.25">
      <c r="A41" s="44"/>
      <c r="B41" s="38">
        <v>9</v>
      </c>
      <c r="C41" s="11">
        <f>IF(OR(AND($F$19=0,$G$19=0),AND($F$19="수입",$G$19=0)),SUMPRODUCT((YEAR(표1[일자])=$D$19)*(MONTH(표1[일자])=$B41)*(표1[구분]="수입")*(표1[금액])),IF(AND($F$19="수입",$G$19&lt;&gt;0),SUMPRODUCT((YEAR(표1[일자])=$D$19)*(MONTH(표1[일자])=$B41)*(표1[구분]="수입")*(표1[계정과목]=$G$19)*(표1[금액])),0))</f>
        <v>4000000</v>
      </c>
      <c r="D41" s="11">
        <f>IF(OR(AND($F$19=0,$G$19=0),AND($F$19="지출",$G$19=0)),SUMPRODUCT((YEAR(표1[일자])=$D$19)*(MONTH(표1[일자])=$B41)*(표1[구분]="지출")*(표1[금액])),IF(AND($F$19="지출",$G$19&lt;&gt;0),SUMPRODUCT((YEAR(표1[일자])=$D$19)*(MONTH(표1[일자])=$B41)*(표1[구분]="지출")*(표1[계정과목]=$G$19)*(표1[금액])),0))</f>
        <v>0</v>
      </c>
      <c r="E41" s="11">
        <f t="shared" si="5"/>
        <v>4000000</v>
      </c>
      <c r="F41" s="69"/>
      <c r="G41" s="12"/>
    </row>
    <row r="42" spans="1:10" x14ac:dyDescent="0.25">
      <c r="A42" s="44"/>
      <c r="B42" s="38">
        <v>10</v>
      </c>
      <c r="C42" s="11">
        <f>IF(OR(AND($F$19=0,$G$19=0),AND($F$19="수입",$G$19=0)),SUMPRODUCT((YEAR(표1[일자])=$D$19)*(MONTH(표1[일자])=$B42)*(표1[구분]="수입")*(표1[금액])),IF(AND($F$19="수입",$G$19&lt;&gt;0),SUMPRODUCT((YEAR(표1[일자])=$D$19)*(MONTH(표1[일자])=$B42)*(표1[구분]="수입")*(표1[계정과목]=$G$19)*(표1[금액])),0))</f>
        <v>0</v>
      </c>
      <c r="D42" s="11">
        <f>IF(OR(AND($F$19=0,$G$19=0),AND($F$19="지출",$G$19=0)),SUMPRODUCT((YEAR(표1[일자])=$D$19)*(MONTH(표1[일자])=$B42)*(표1[구분]="지출")*(표1[금액])),IF(AND($F$19="지출",$G$19&lt;&gt;0),SUMPRODUCT((YEAR(표1[일자])=$D$19)*(MONTH(표1[일자])=$B42)*(표1[구분]="지출")*(표1[계정과목]=$G$19)*(표1[금액])),0))</f>
        <v>3500000</v>
      </c>
      <c r="E42" s="11">
        <f t="shared" si="5"/>
        <v>-3500000</v>
      </c>
      <c r="F42" s="69"/>
      <c r="G42" s="12"/>
    </row>
    <row r="43" spans="1:10" x14ac:dyDescent="0.25">
      <c r="A43" s="44"/>
      <c r="B43" s="38">
        <v>11</v>
      </c>
      <c r="C43" s="11">
        <f>IF(OR(AND($F$19=0,$G$19=0),AND($F$19="수입",$G$19=0)),SUMPRODUCT((YEAR(표1[일자])=$D$19)*(MONTH(표1[일자])=$B43)*(표1[구분]="수입")*(표1[금액])),IF(AND($F$19="수입",$G$19&lt;&gt;0),SUMPRODUCT((YEAR(표1[일자])=$D$19)*(MONTH(표1[일자])=$B43)*(표1[구분]="수입")*(표1[계정과목]=$G$19)*(표1[금액])),0))</f>
        <v>6000000</v>
      </c>
      <c r="D43" s="11">
        <f>IF(OR(AND($F$19=0,$G$19=0),AND($F$19="지출",$G$19=0)),SUMPRODUCT((YEAR(표1[일자])=$D$19)*(MONTH(표1[일자])=$B43)*(표1[구분]="지출")*(표1[금액])),IF(AND($F$19="지출",$G$19&lt;&gt;0),SUMPRODUCT((YEAR(표1[일자])=$D$19)*(MONTH(표1[일자])=$B43)*(표1[구분]="지출")*(표1[계정과목]=$G$19)*(표1[금액])),0))</f>
        <v>0</v>
      </c>
      <c r="E43" s="11">
        <f t="shared" si="5"/>
        <v>6000000</v>
      </c>
      <c r="F43" s="69"/>
      <c r="G43" s="12"/>
    </row>
    <row r="44" spans="1:10" x14ac:dyDescent="0.25">
      <c r="A44" s="44"/>
      <c r="B44" s="38">
        <v>12</v>
      </c>
      <c r="C44" s="11">
        <f>IF(OR(AND($F$19=0,$G$19=0),AND($F$19="수입",$G$19=0)),SUMPRODUCT((YEAR(표1[일자])=$D$19)*(MONTH(표1[일자])=$B44)*(표1[구분]="수입")*(표1[금액])),IF(AND($F$19="수입",$G$19&lt;&gt;0),SUMPRODUCT((YEAR(표1[일자])=$D$19)*(MONTH(표1[일자])=$B44)*(표1[구분]="수입")*(표1[계정과목]=$G$19)*(표1[금액])),0))</f>
        <v>0</v>
      </c>
      <c r="D44" s="11">
        <f>IF(OR(AND($F$19=0,$G$19=0),AND($F$19="지출",$G$19=0)),SUMPRODUCT((YEAR(표1[일자])=$D$19)*(MONTH(표1[일자])=$B44)*(표1[구분]="지출")*(표1[금액])),IF(AND($F$19="지출",$G$19&lt;&gt;0),SUMPRODUCT((YEAR(표1[일자])=$D$19)*(MONTH(표1[일자])=$B44)*(표1[구분]="지출")*(표1[계정과목]=$G$19)*(표1[금액])),0))</f>
        <v>3000000</v>
      </c>
      <c r="E44" s="11">
        <f t="shared" si="5"/>
        <v>-3000000</v>
      </c>
      <c r="F44" s="69"/>
      <c r="G44" s="12"/>
    </row>
    <row r="45" spans="1:10" x14ac:dyDescent="0.25">
      <c r="A45" s="160" t="s">
        <v>0</v>
      </c>
      <c r="B45" s="161"/>
      <c r="C45" s="13">
        <f>SUM(C21:C44)</f>
        <v>17670000</v>
      </c>
      <c r="D45" s="13">
        <f>SUM(D21:D44)</f>
        <v>12390000</v>
      </c>
      <c r="E45" s="13">
        <f>SUM(E21:E44)</f>
        <v>5280000</v>
      </c>
      <c r="F45" s="72"/>
      <c r="G45" s="14"/>
    </row>
    <row r="46" spans="1:10" x14ac:dyDescent="0.25">
      <c r="F46" s="7"/>
    </row>
    <row r="47" spans="1:10" x14ac:dyDescent="0.25">
      <c r="F47" s="7"/>
    </row>
    <row r="48" spans="1:10" x14ac:dyDescent="0.25">
      <c r="A48" s="27" t="s">
        <v>1</v>
      </c>
      <c r="B48" s="45" t="s">
        <v>6</v>
      </c>
      <c r="C48" s="45" t="s">
        <v>36</v>
      </c>
      <c r="D48" s="45" t="s">
        <v>37</v>
      </c>
      <c r="E48" s="45" t="s">
        <v>38</v>
      </c>
      <c r="F48" s="68"/>
      <c r="G48" s="15"/>
    </row>
    <row r="49" spans="1:7" x14ac:dyDescent="0.25">
      <c r="A49" s="40">
        <f>$B$19</f>
        <v>2020</v>
      </c>
      <c r="B49" s="37" t="s">
        <v>7</v>
      </c>
      <c r="C49" s="32">
        <f>SUM($C$21:$C$23)</f>
        <v>1420000</v>
      </c>
      <c r="D49" s="11">
        <f>SUM($D$21:$D$23)</f>
        <v>150000</v>
      </c>
      <c r="E49" s="11">
        <f>C49-D49</f>
        <v>1270000</v>
      </c>
      <c r="F49" s="69"/>
      <c r="G49" s="12"/>
    </row>
    <row r="50" spans="1:7" x14ac:dyDescent="0.25">
      <c r="A50" s="41"/>
      <c r="B50" s="38" t="s">
        <v>8</v>
      </c>
      <c r="C50" s="11">
        <f>SUM($C$24:$C$26)</f>
        <v>300000</v>
      </c>
      <c r="D50" s="11">
        <f>SUM($D$24:$D$26)</f>
        <v>1150000</v>
      </c>
      <c r="E50" s="11">
        <f t="shared" ref="E50:E56" si="6">C50-D50</f>
        <v>-850000</v>
      </c>
      <c r="F50" s="69"/>
      <c r="G50" s="12"/>
    </row>
    <row r="51" spans="1:7" x14ac:dyDescent="0.25">
      <c r="A51" s="41"/>
      <c r="B51" s="38" t="s">
        <v>9</v>
      </c>
      <c r="C51" s="11">
        <f>SUM($C$26:$C$28)</f>
        <v>150000</v>
      </c>
      <c r="D51" s="11">
        <f>SUM($D$27:$D$29)</f>
        <v>750000</v>
      </c>
      <c r="E51" s="11">
        <f t="shared" si="6"/>
        <v>-600000</v>
      </c>
      <c r="F51" s="69"/>
      <c r="G51" s="12"/>
    </row>
    <row r="52" spans="1:7" x14ac:dyDescent="0.25">
      <c r="A52" s="41"/>
      <c r="B52" s="38" t="s">
        <v>10</v>
      </c>
      <c r="C52" s="11">
        <f>SUM($C$30:$C$32)</f>
        <v>3000000</v>
      </c>
      <c r="D52" s="11">
        <f>SUM($D$30:$D$32)</f>
        <v>1640000</v>
      </c>
      <c r="E52" s="11">
        <f t="shared" si="6"/>
        <v>1360000</v>
      </c>
      <c r="F52" s="69"/>
      <c r="G52" s="12"/>
    </row>
    <row r="53" spans="1:7" x14ac:dyDescent="0.25">
      <c r="A53" s="43">
        <f>$D$19</f>
        <v>2021</v>
      </c>
      <c r="B53" s="37" t="s">
        <v>11</v>
      </c>
      <c r="C53" s="32">
        <f>SUM($C$33:$C$35)</f>
        <v>1200000</v>
      </c>
      <c r="D53" s="32">
        <f>SUM($D$33:$D$35)</f>
        <v>300000</v>
      </c>
      <c r="E53" s="32">
        <f t="shared" si="6"/>
        <v>900000</v>
      </c>
      <c r="F53" s="71"/>
      <c r="G53" s="33"/>
    </row>
    <row r="54" spans="1:7" x14ac:dyDescent="0.25">
      <c r="A54" s="44"/>
      <c r="B54" s="38" t="s">
        <v>12</v>
      </c>
      <c r="C54" s="11">
        <f>SUM($C$36:$C$38)</f>
        <v>800000</v>
      </c>
      <c r="D54" s="11">
        <f>SUM($D$36:$D$38)</f>
        <v>1400000</v>
      </c>
      <c r="E54" s="11">
        <f t="shared" si="6"/>
        <v>-600000</v>
      </c>
      <c r="F54" s="69"/>
      <c r="G54" s="12"/>
    </row>
    <row r="55" spans="1:7" x14ac:dyDescent="0.25">
      <c r="A55" s="44"/>
      <c r="B55" s="38" t="s">
        <v>13</v>
      </c>
      <c r="C55" s="11">
        <f>SUM($C$39:$C$41)</f>
        <v>4500000</v>
      </c>
      <c r="D55" s="11">
        <f>SUM($D$39:$D$41)</f>
        <v>500000</v>
      </c>
      <c r="E55" s="11">
        <f t="shared" si="6"/>
        <v>4000000</v>
      </c>
      <c r="F55" s="69"/>
      <c r="G55" s="12"/>
    </row>
    <row r="56" spans="1:7" x14ac:dyDescent="0.25">
      <c r="A56" s="44"/>
      <c r="B56" s="38" t="s">
        <v>14</v>
      </c>
      <c r="C56" s="11">
        <f>SUM($C$42:$C$44)</f>
        <v>6000000</v>
      </c>
      <c r="D56" s="11">
        <f>SUM($D$42:$D$44)</f>
        <v>6500000</v>
      </c>
      <c r="E56" s="11">
        <f t="shared" si="6"/>
        <v>-500000</v>
      </c>
      <c r="F56" s="69"/>
      <c r="G56" s="12"/>
    </row>
    <row r="57" spans="1:7" x14ac:dyDescent="0.25">
      <c r="A57" s="160" t="s">
        <v>0</v>
      </c>
      <c r="B57" s="161"/>
      <c r="C57" s="13">
        <f>SUM(C49:C56)</f>
        <v>17370000</v>
      </c>
      <c r="D57" s="13">
        <f>SUM(D49:D56)</f>
        <v>12390000</v>
      </c>
      <c r="E57" s="13">
        <f>SUM(E49:E56)</f>
        <v>4980000</v>
      </c>
      <c r="F57" s="72">
        <f>SUM(F49:F56)</f>
        <v>0</v>
      </c>
      <c r="G57" s="14"/>
    </row>
  </sheetData>
  <mergeCells count="2">
    <mergeCell ref="A45:B45"/>
    <mergeCell ref="A57:B57"/>
  </mergeCells>
  <phoneticPr fontId="1" type="noConversion"/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Home</vt:lpstr>
      <vt:lpstr>Data</vt:lpstr>
      <vt:lpstr>Dashboard</vt:lpstr>
      <vt:lpstr>Dashboard!Print_Area</vt:lpstr>
      <vt:lpstr>Data!Print_Area</vt:lpstr>
      <vt:lpstr>Home!Print_Area</vt:lpstr>
      <vt:lpstr>Home!Print_Titles</vt:lpstr>
      <vt:lpstr>수입</vt:lpstr>
      <vt:lpstr>지출</vt:lpstr>
    </vt:vector>
  </TitlesOfParts>
  <Manager>예스폼_박준성</Manager>
  <Company>www.yesform.com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일반 회계장부_대시보드</dc:title>
  <dc:subject>일반 회계장부_대시보드</dc:subject>
  <dc:creator>예스폼_박준성</dc:creator>
  <dc:description>본 콘텐츠의 저작권은 예스폼(yesform)에 있으며, 무단복제 및 배포시 법적인 처벌을 받을 수 있습니다.</dc:description>
  <cp:lastModifiedBy>User</cp:lastModifiedBy>
  <cp:lastPrinted>2021-11-03T07:56:42Z</cp:lastPrinted>
  <dcterms:created xsi:type="dcterms:W3CDTF">2021-08-10T06:49:12Z</dcterms:created>
  <dcterms:modified xsi:type="dcterms:W3CDTF">2022-11-28T05:32:16Z</dcterms:modified>
</cp:coreProperties>
</file>